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N:\2016\Projects\2016s5300 - South Lakeland District Council - Cumbria SFRA L1 SFRA\Calculations\Sites Assessments\ABC\"/>
    </mc:Choice>
  </mc:AlternateContent>
  <xr:revisionPtr revIDLastSave="0" documentId="10_ncr:100000_{01F516AC-9463-450B-95CC-5460A2C4A1DE}" xr6:coauthVersionLast="31" xr6:coauthVersionMax="31" xr10:uidLastSave="{00000000-0000-0000-0000-000000000000}"/>
  <bookViews>
    <workbookView xWindow="0" yWindow="0" windowWidth="25200" windowHeight="11175" xr2:uid="{00000000-000D-0000-FFFF-FFFF00000000}"/>
  </bookViews>
  <sheets>
    <sheet name="Sites Assessment" sheetId="3" r:id="rId1"/>
    <sheet name="Calculations" sheetId="1" state="hidden" r:id="rId2"/>
  </sheets>
  <definedNames>
    <definedName name="_xlnm._FilterDatabase" localSheetId="1" hidden="1">Calculations!$A$1:$R$56</definedName>
    <definedName name="_xlnm._FilterDatabase" localSheetId="0" hidden="1">'Sites Assessment'!$B$29:$W$80</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7" i="3" l="1"/>
  <c r="D46" i="3" l="1"/>
  <c r="D47" i="3"/>
  <c r="R31" i="3" l="1"/>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0" i="3"/>
  <c r="R61" i="3"/>
  <c r="R62" i="3"/>
  <c r="R63" i="3"/>
  <c r="R64" i="3"/>
  <c r="R65" i="3"/>
  <c r="R66" i="3"/>
  <c r="R67" i="3"/>
  <c r="R68" i="3"/>
  <c r="R69" i="3"/>
  <c r="R70" i="3"/>
  <c r="R71" i="3"/>
  <c r="R72" i="3"/>
  <c r="R73" i="3"/>
  <c r="R74" i="3"/>
  <c r="R75" i="3"/>
  <c r="R76" i="3"/>
  <c r="R77" i="3"/>
  <c r="R78" i="3"/>
  <c r="R79" i="3"/>
  <c r="R80" i="3"/>
  <c r="R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30" i="3"/>
  <c r="E31" i="3" l="1"/>
  <c r="D78" i="3"/>
  <c r="D79" i="3"/>
  <c r="B31" i="3"/>
  <c r="B34" i="3"/>
  <c r="B40" i="3" l="1"/>
  <c r="C40" i="3"/>
  <c r="D40" i="3"/>
  <c r="E40" i="3"/>
  <c r="H40" i="3"/>
  <c r="J40" i="3"/>
  <c r="L40" i="3"/>
  <c r="P40" i="3"/>
  <c r="B41" i="3"/>
  <c r="C41" i="3"/>
  <c r="D41" i="3"/>
  <c r="E41" i="3"/>
  <c r="H41" i="3"/>
  <c r="J41" i="3"/>
  <c r="L41" i="3"/>
  <c r="P41" i="3"/>
  <c r="B42" i="3"/>
  <c r="C42" i="3"/>
  <c r="D42" i="3"/>
  <c r="E42" i="3"/>
  <c r="H42" i="3"/>
  <c r="J42" i="3"/>
  <c r="L42" i="3"/>
  <c r="P42" i="3"/>
  <c r="B43" i="3"/>
  <c r="C43" i="3"/>
  <c r="D43" i="3"/>
  <c r="E43" i="3"/>
  <c r="H43" i="3"/>
  <c r="J43" i="3"/>
  <c r="L43" i="3"/>
  <c r="P43" i="3"/>
  <c r="B44" i="3"/>
  <c r="C44" i="3"/>
  <c r="D44" i="3"/>
  <c r="E44" i="3"/>
  <c r="H44" i="3"/>
  <c r="J44" i="3"/>
  <c r="L44" i="3"/>
  <c r="P44" i="3"/>
  <c r="B45" i="3"/>
  <c r="C45" i="3"/>
  <c r="D45" i="3"/>
  <c r="E45" i="3"/>
  <c r="H45" i="3"/>
  <c r="J45" i="3"/>
  <c r="L45" i="3"/>
  <c r="P45" i="3"/>
  <c r="B46" i="3"/>
  <c r="C46" i="3"/>
  <c r="E46" i="3"/>
  <c r="H46" i="3"/>
  <c r="J46" i="3"/>
  <c r="L46" i="3"/>
  <c r="P46" i="3"/>
  <c r="B47" i="3"/>
  <c r="C47" i="3"/>
  <c r="E47" i="3"/>
  <c r="H47" i="3"/>
  <c r="J47" i="3"/>
  <c r="L47" i="3"/>
  <c r="P47" i="3"/>
  <c r="B48" i="3"/>
  <c r="C48" i="3"/>
  <c r="D48" i="3"/>
  <c r="E48" i="3"/>
  <c r="H48" i="3"/>
  <c r="J48" i="3"/>
  <c r="L48" i="3"/>
  <c r="P48" i="3"/>
  <c r="B49" i="3"/>
  <c r="C49" i="3"/>
  <c r="D49" i="3"/>
  <c r="E49" i="3"/>
  <c r="H49" i="3"/>
  <c r="J49" i="3"/>
  <c r="L49" i="3"/>
  <c r="P49" i="3"/>
  <c r="B50" i="3"/>
  <c r="C50" i="3"/>
  <c r="D50" i="3"/>
  <c r="E50" i="3"/>
  <c r="H50" i="3"/>
  <c r="J50" i="3"/>
  <c r="L50" i="3"/>
  <c r="P50" i="3"/>
  <c r="B51" i="3"/>
  <c r="C51" i="3"/>
  <c r="D51" i="3"/>
  <c r="E51" i="3"/>
  <c r="H51" i="3"/>
  <c r="J51" i="3"/>
  <c r="L51" i="3"/>
  <c r="P51" i="3"/>
  <c r="B52" i="3"/>
  <c r="C52" i="3"/>
  <c r="D52" i="3"/>
  <c r="E52" i="3"/>
  <c r="H52" i="3"/>
  <c r="J52" i="3"/>
  <c r="L52" i="3"/>
  <c r="P52" i="3"/>
  <c r="B53" i="3"/>
  <c r="C53" i="3"/>
  <c r="D53" i="3"/>
  <c r="E53" i="3"/>
  <c r="H53" i="3"/>
  <c r="J53" i="3"/>
  <c r="L53" i="3"/>
  <c r="P53" i="3"/>
  <c r="B54" i="3"/>
  <c r="C54" i="3"/>
  <c r="D54" i="3"/>
  <c r="E54" i="3"/>
  <c r="H54" i="3"/>
  <c r="J54" i="3"/>
  <c r="L54" i="3"/>
  <c r="P54" i="3"/>
  <c r="B55" i="3"/>
  <c r="C55" i="3"/>
  <c r="D55" i="3"/>
  <c r="E55" i="3"/>
  <c r="H55" i="3"/>
  <c r="J55" i="3"/>
  <c r="L55" i="3"/>
  <c r="P55" i="3"/>
  <c r="B56" i="3"/>
  <c r="C56" i="3"/>
  <c r="D56" i="3"/>
  <c r="E56" i="3"/>
  <c r="H56" i="3"/>
  <c r="J56" i="3"/>
  <c r="L56" i="3"/>
  <c r="P56" i="3"/>
  <c r="B57" i="3"/>
  <c r="C57" i="3"/>
  <c r="E57" i="3"/>
  <c r="H57" i="3"/>
  <c r="J57" i="3"/>
  <c r="L57" i="3"/>
  <c r="P57" i="3"/>
  <c r="B58" i="3"/>
  <c r="C58" i="3"/>
  <c r="D58" i="3"/>
  <c r="E58" i="3"/>
  <c r="H58" i="3"/>
  <c r="J58" i="3"/>
  <c r="L58" i="3"/>
  <c r="P58" i="3"/>
  <c r="B59" i="3"/>
  <c r="C59" i="3"/>
  <c r="D59" i="3"/>
  <c r="E59" i="3"/>
  <c r="H59" i="3"/>
  <c r="J59" i="3"/>
  <c r="L59" i="3"/>
  <c r="P59" i="3"/>
  <c r="B60" i="3"/>
  <c r="C60" i="3"/>
  <c r="D60" i="3"/>
  <c r="E60" i="3"/>
  <c r="H60" i="3"/>
  <c r="J60" i="3"/>
  <c r="L60" i="3"/>
  <c r="P60" i="3"/>
  <c r="B61" i="3"/>
  <c r="C61" i="3"/>
  <c r="D61" i="3"/>
  <c r="E61" i="3"/>
  <c r="H61" i="3"/>
  <c r="J61" i="3"/>
  <c r="L61" i="3"/>
  <c r="P61" i="3"/>
  <c r="B62" i="3"/>
  <c r="C62" i="3"/>
  <c r="D62" i="3"/>
  <c r="E62" i="3"/>
  <c r="H62" i="3"/>
  <c r="J62" i="3"/>
  <c r="L62" i="3"/>
  <c r="P62" i="3"/>
  <c r="B63" i="3"/>
  <c r="C63" i="3"/>
  <c r="D63" i="3"/>
  <c r="E63" i="3"/>
  <c r="H63" i="3"/>
  <c r="J63" i="3"/>
  <c r="L63" i="3"/>
  <c r="P63" i="3"/>
  <c r="B64" i="3"/>
  <c r="C64" i="3"/>
  <c r="D64" i="3"/>
  <c r="E64" i="3"/>
  <c r="H64" i="3"/>
  <c r="J64" i="3"/>
  <c r="L64" i="3"/>
  <c r="P64" i="3"/>
  <c r="B65" i="3"/>
  <c r="C65" i="3"/>
  <c r="D65" i="3"/>
  <c r="E65" i="3"/>
  <c r="H65" i="3"/>
  <c r="J65" i="3"/>
  <c r="L65" i="3"/>
  <c r="P65" i="3"/>
  <c r="B66" i="3"/>
  <c r="C66" i="3"/>
  <c r="D66" i="3"/>
  <c r="E66" i="3"/>
  <c r="H66" i="3"/>
  <c r="J66" i="3"/>
  <c r="L66" i="3"/>
  <c r="P66" i="3"/>
  <c r="B67" i="3"/>
  <c r="C67" i="3"/>
  <c r="D67" i="3"/>
  <c r="E67" i="3"/>
  <c r="H67" i="3"/>
  <c r="J67" i="3"/>
  <c r="L67" i="3"/>
  <c r="P67" i="3"/>
  <c r="B68" i="3"/>
  <c r="C68" i="3"/>
  <c r="D68" i="3"/>
  <c r="E68" i="3"/>
  <c r="H68" i="3"/>
  <c r="J68" i="3"/>
  <c r="L68" i="3"/>
  <c r="P68" i="3"/>
  <c r="B69" i="3"/>
  <c r="C69" i="3"/>
  <c r="D69" i="3"/>
  <c r="E69" i="3"/>
  <c r="H69" i="3"/>
  <c r="J69" i="3"/>
  <c r="L69" i="3"/>
  <c r="P69" i="3"/>
  <c r="B70" i="3"/>
  <c r="C70" i="3"/>
  <c r="D70" i="3"/>
  <c r="E70" i="3"/>
  <c r="H70" i="3"/>
  <c r="J70" i="3"/>
  <c r="L70" i="3"/>
  <c r="P70" i="3"/>
  <c r="B71" i="3"/>
  <c r="C71" i="3"/>
  <c r="D71" i="3"/>
  <c r="E71" i="3"/>
  <c r="H71" i="3"/>
  <c r="J71" i="3"/>
  <c r="L71" i="3"/>
  <c r="P71" i="3"/>
  <c r="B72" i="3"/>
  <c r="C72" i="3"/>
  <c r="D72" i="3"/>
  <c r="E72" i="3"/>
  <c r="H72" i="3"/>
  <c r="J72" i="3"/>
  <c r="L72" i="3"/>
  <c r="P72" i="3"/>
  <c r="B73" i="3"/>
  <c r="C73" i="3"/>
  <c r="D73" i="3"/>
  <c r="E73" i="3"/>
  <c r="H73" i="3"/>
  <c r="J73" i="3"/>
  <c r="L73" i="3"/>
  <c r="P73" i="3"/>
  <c r="B74" i="3"/>
  <c r="C74" i="3"/>
  <c r="D74" i="3"/>
  <c r="E74" i="3"/>
  <c r="H74" i="3"/>
  <c r="J74" i="3"/>
  <c r="L74" i="3"/>
  <c r="P74" i="3"/>
  <c r="B75" i="3"/>
  <c r="C75" i="3"/>
  <c r="D75" i="3"/>
  <c r="E75" i="3"/>
  <c r="H75" i="3"/>
  <c r="J75" i="3"/>
  <c r="L75" i="3"/>
  <c r="P75" i="3"/>
  <c r="B76" i="3"/>
  <c r="C76" i="3"/>
  <c r="D76" i="3"/>
  <c r="E76" i="3"/>
  <c r="H76" i="3"/>
  <c r="J76" i="3"/>
  <c r="L76" i="3"/>
  <c r="P76" i="3"/>
  <c r="B77" i="3"/>
  <c r="C77" i="3"/>
  <c r="D77" i="3"/>
  <c r="E77" i="3"/>
  <c r="H77" i="3"/>
  <c r="J77" i="3"/>
  <c r="L77" i="3"/>
  <c r="P77" i="3"/>
  <c r="B78" i="3"/>
  <c r="C78" i="3"/>
  <c r="E78" i="3"/>
  <c r="H78" i="3"/>
  <c r="J78" i="3"/>
  <c r="L78" i="3"/>
  <c r="P78" i="3"/>
  <c r="B79" i="3"/>
  <c r="C79" i="3"/>
  <c r="E79" i="3"/>
  <c r="H79" i="3"/>
  <c r="J79" i="3"/>
  <c r="L79" i="3"/>
  <c r="P79" i="3"/>
  <c r="B80" i="3"/>
  <c r="C80" i="3"/>
  <c r="D80" i="3"/>
  <c r="E80" i="3"/>
  <c r="H80" i="3"/>
  <c r="J80" i="3"/>
  <c r="L80" i="3"/>
  <c r="P80" i="3"/>
  <c r="H3" i="1" l="1"/>
  <c r="L3" i="1" s="1"/>
  <c r="H4" i="1"/>
  <c r="L4" i="1" s="1"/>
  <c r="H5" i="1"/>
  <c r="L5" i="1" s="1"/>
  <c r="H6" i="1"/>
  <c r="L6" i="1" s="1"/>
  <c r="H7" i="1"/>
  <c r="L7" i="1" s="1"/>
  <c r="H8" i="1"/>
  <c r="L8" i="1" s="1"/>
  <c r="H9" i="1"/>
  <c r="L9" i="1" s="1"/>
  <c r="H10" i="1"/>
  <c r="L10" i="1" s="1"/>
  <c r="H11" i="1"/>
  <c r="L11" i="1" s="1"/>
  <c r="H12" i="1"/>
  <c r="H13" i="1"/>
  <c r="H14" i="1"/>
  <c r="H15" i="1"/>
  <c r="H16" i="1"/>
  <c r="H17" i="1"/>
  <c r="H18" i="1"/>
  <c r="H19" i="1"/>
  <c r="H20" i="1"/>
  <c r="H21" i="1"/>
  <c r="H22" i="1"/>
  <c r="H23" i="1"/>
  <c r="H24" i="1"/>
  <c r="H25" i="1"/>
  <c r="H26" i="1"/>
  <c r="F54" i="3" s="1"/>
  <c r="H27" i="1"/>
  <c r="H28" i="1"/>
  <c r="H29" i="1"/>
  <c r="H30" i="1"/>
  <c r="H31" i="1"/>
  <c r="H32" i="1"/>
  <c r="H33" i="1"/>
  <c r="H34" i="1"/>
  <c r="F62" i="3" s="1"/>
  <c r="H35" i="1"/>
  <c r="H36" i="1"/>
  <c r="H37" i="1"/>
  <c r="H38" i="1"/>
  <c r="H39" i="1"/>
  <c r="H40" i="1"/>
  <c r="H41" i="1"/>
  <c r="H42" i="1"/>
  <c r="H43" i="1"/>
  <c r="H44" i="1"/>
  <c r="H45" i="1"/>
  <c r="H46" i="1"/>
  <c r="H47" i="1"/>
  <c r="H48" i="1"/>
  <c r="H49" i="1"/>
  <c r="H50" i="1"/>
  <c r="F78" i="3" s="1"/>
  <c r="H51" i="1"/>
  <c r="H52" i="1"/>
  <c r="H2" i="1"/>
  <c r="L2" i="1" s="1"/>
  <c r="I2" i="1"/>
  <c r="J2" i="1"/>
  <c r="K2" i="1"/>
  <c r="P2" i="1"/>
  <c r="Q2" i="1"/>
  <c r="R2" i="1"/>
  <c r="I3" i="1"/>
  <c r="J3" i="1"/>
  <c r="K3" i="1"/>
  <c r="P3" i="1"/>
  <c r="Q3" i="1"/>
  <c r="R3" i="1"/>
  <c r="O31" i="3" s="1"/>
  <c r="I4" i="1"/>
  <c r="T4" i="1" s="1"/>
  <c r="J4" i="1"/>
  <c r="K4" i="1"/>
  <c r="P4" i="1"/>
  <c r="Q4" i="1"/>
  <c r="R4" i="1"/>
  <c r="O32" i="3" s="1"/>
  <c r="I5" i="1"/>
  <c r="J5" i="1"/>
  <c r="K5" i="1"/>
  <c r="P5" i="1"/>
  <c r="Q5" i="1"/>
  <c r="R5" i="1"/>
  <c r="O33" i="3" s="1"/>
  <c r="I6" i="1"/>
  <c r="T6" i="1" s="1"/>
  <c r="J6" i="1"/>
  <c r="K6" i="1"/>
  <c r="P6" i="1"/>
  <c r="Q6" i="1"/>
  <c r="R6" i="1"/>
  <c r="O34" i="3" s="1"/>
  <c r="I7" i="1"/>
  <c r="J7" i="1"/>
  <c r="K7" i="1"/>
  <c r="P7" i="1"/>
  <c r="Q7" i="1"/>
  <c r="R7" i="1"/>
  <c r="O35" i="3" s="1"/>
  <c r="I8" i="1"/>
  <c r="T8" i="1" s="1"/>
  <c r="J8" i="1"/>
  <c r="K8" i="1"/>
  <c r="P8" i="1"/>
  <c r="Q8" i="1"/>
  <c r="R8" i="1"/>
  <c r="O36" i="3" s="1"/>
  <c r="I9" i="1"/>
  <c r="J9" i="1"/>
  <c r="K9" i="1"/>
  <c r="P9" i="1"/>
  <c r="Q9" i="1"/>
  <c r="R9" i="1"/>
  <c r="O37" i="3" s="1"/>
  <c r="I10" i="1"/>
  <c r="T10" i="1" s="1"/>
  <c r="J10" i="1"/>
  <c r="K10" i="1"/>
  <c r="P10" i="1"/>
  <c r="Q10" i="1"/>
  <c r="R10" i="1"/>
  <c r="O38" i="3" s="1"/>
  <c r="I11" i="1"/>
  <c r="J11" i="1"/>
  <c r="K11" i="1"/>
  <c r="P11" i="1"/>
  <c r="Q11" i="1"/>
  <c r="R11" i="1"/>
  <c r="O39" i="3" s="1"/>
  <c r="I12" i="1"/>
  <c r="J12" i="1"/>
  <c r="K40" i="3" s="1"/>
  <c r="K12" i="1"/>
  <c r="I40" i="3" s="1"/>
  <c r="P12" i="1"/>
  <c r="Q12" i="1"/>
  <c r="Q40" i="3" s="1"/>
  <c r="R12" i="1"/>
  <c r="O40" i="3" s="1"/>
  <c r="I13" i="1"/>
  <c r="J13" i="1"/>
  <c r="K41" i="3" s="1"/>
  <c r="K13" i="1"/>
  <c r="I41" i="3" s="1"/>
  <c r="P13" i="1"/>
  <c r="Q13" i="1"/>
  <c r="Q41" i="3" s="1"/>
  <c r="R13" i="1"/>
  <c r="O41" i="3" s="1"/>
  <c r="I14" i="1"/>
  <c r="J14" i="1"/>
  <c r="K42" i="3" s="1"/>
  <c r="K14" i="1"/>
  <c r="I42" i="3" s="1"/>
  <c r="P14" i="1"/>
  <c r="Q14" i="1"/>
  <c r="Q42" i="3" s="1"/>
  <c r="R14" i="1"/>
  <c r="O42" i="3" s="1"/>
  <c r="I15" i="1"/>
  <c r="J15" i="1"/>
  <c r="K43" i="3" s="1"/>
  <c r="K15" i="1"/>
  <c r="I43" i="3" s="1"/>
  <c r="P15" i="1"/>
  <c r="Q15" i="1"/>
  <c r="Q43" i="3" s="1"/>
  <c r="R15" i="1"/>
  <c r="O43" i="3" s="1"/>
  <c r="I16" i="1"/>
  <c r="J16" i="1"/>
  <c r="K44" i="3" s="1"/>
  <c r="K16" i="1"/>
  <c r="I44" i="3" s="1"/>
  <c r="P16" i="1"/>
  <c r="Q16" i="1"/>
  <c r="Q44" i="3" s="1"/>
  <c r="R16" i="1"/>
  <c r="O44" i="3" s="1"/>
  <c r="I17" i="1"/>
  <c r="J17" i="1"/>
  <c r="K45" i="3" s="1"/>
  <c r="K17" i="1"/>
  <c r="I45" i="3" s="1"/>
  <c r="P17" i="1"/>
  <c r="Q17" i="1"/>
  <c r="Q45" i="3" s="1"/>
  <c r="R17" i="1"/>
  <c r="O45" i="3" s="1"/>
  <c r="I18" i="1"/>
  <c r="J18" i="1"/>
  <c r="K46" i="3" s="1"/>
  <c r="K18" i="1"/>
  <c r="I46" i="3" s="1"/>
  <c r="P18" i="1"/>
  <c r="Q18" i="1"/>
  <c r="Q46" i="3" s="1"/>
  <c r="R18" i="1"/>
  <c r="O46" i="3" s="1"/>
  <c r="I19" i="1"/>
  <c r="J19" i="1"/>
  <c r="K47" i="3" s="1"/>
  <c r="K19" i="1"/>
  <c r="I47" i="3" s="1"/>
  <c r="P19" i="1"/>
  <c r="Q19" i="1"/>
  <c r="Q47" i="3" s="1"/>
  <c r="R19" i="1"/>
  <c r="O47" i="3" s="1"/>
  <c r="I20" i="1"/>
  <c r="J20" i="1"/>
  <c r="K48" i="3" s="1"/>
  <c r="K20" i="1"/>
  <c r="I48" i="3" s="1"/>
  <c r="P20" i="1"/>
  <c r="Q20" i="1"/>
  <c r="Q48" i="3" s="1"/>
  <c r="R20" i="1"/>
  <c r="O48" i="3" s="1"/>
  <c r="I21" i="1"/>
  <c r="J21" i="1"/>
  <c r="K49" i="3" s="1"/>
  <c r="K21" i="1"/>
  <c r="I49" i="3" s="1"/>
  <c r="P21" i="1"/>
  <c r="Q21" i="1"/>
  <c r="Q49" i="3" s="1"/>
  <c r="R21" i="1"/>
  <c r="O49" i="3" s="1"/>
  <c r="I22" i="1"/>
  <c r="J22" i="1"/>
  <c r="K50" i="3" s="1"/>
  <c r="K22" i="1"/>
  <c r="I50" i="3" s="1"/>
  <c r="P22" i="1"/>
  <c r="Q22" i="1"/>
  <c r="Q50" i="3" s="1"/>
  <c r="R22" i="1"/>
  <c r="O50" i="3" s="1"/>
  <c r="I23" i="1"/>
  <c r="J23" i="1"/>
  <c r="K51" i="3" s="1"/>
  <c r="K23" i="1"/>
  <c r="I51" i="3" s="1"/>
  <c r="P23" i="1"/>
  <c r="Q23" i="1"/>
  <c r="Q51" i="3" s="1"/>
  <c r="R23" i="1"/>
  <c r="O51" i="3" s="1"/>
  <c r="I24" i="1"/>
  <c r="J24" i="1"/>
  <c r="K52" i="3" s="1"/>
  <c r="K24" i="1"/>
  <c r="I52" i="3" s="1"/>
  <c r="P24" i="1"/>
  <c r="Q24" i="1"/>
  <c r="Q52" i="3" s="1"/>
  <c r="R24" i="1"/>
  <c r="O52" i="3" s="1"/>
  <c r="I25" i="1"/>
  <c r="J25" i="1"/>
  <c r="K53" i="3" s="1"/>
  <c r="K25" i="1"/>
  <c r="I53" i="3" s="1"/>
  <c r="P25" i="1"/>
  <c r="Q25" i="1"/>
  <c r="Q53" i="3" s="1"/>
  <c r="R25" i="1"/>
  <c r="O53" i="3" s="1"/>
  <c r="I26" i="1"/>
  <c r="J26" i="1"/>
  <c r="K54" i="3" s="1"/>
  <c r="K26" i="1"/>
  <c r="I54" i="3" s="1"/>
  <c r="P26" i="1"/>
  <c r="Q26" i="1"/>
  <c r="Q54" i="3" s="1"/>
  <c r="R26" i="1"/>
  <c r="O54" i="3" s="1"/>
  <c r="I27" i="1"/>
  <c r="J27" i="1"/>
  <c r="K55" i="3" s="1"/>
  <c r="K27" i="1"/>
  <c r="I55" i="3" s="1"/>
  <c r="P27" i="1"/>
  <c r="Q27" i="1"/>
  <c r="Q55" i="3" s="1"/>
  <c r="R27" i="1"/>
  <c r="O55" i="3" s="1"/>
  <c r="I28" i="1"/>
  <c r="J28" i="1"/>
  <c r="K56" i="3" s="1"/>
  <c r="K28" i="1"/>
  <c r="I56" i="3" s="1"/>
  <c r="P28" i="1"/>
  <c r="Q28" i="1"/>
  <c r="Q56" i="3" s="1"/>
  <c r="R28" i="1"/>
  <c r="O56" i="3" s="1"/>
  <c r="I29" i="1"/>
  <c r="J29" i="1"/>
  <c r="K57" i="3" s="1"/>
  <c r="K29" i="1"/>
  <c r="I57" i="3" s="1"/>
  <c r="P29" i="1"/>
  <c r="Q29" i="1"/>
  <c r="Q57" i="3" s="1"/>
  <c r="R29" i="1"/>
  <c r="O57" i="3" s="1"/>
  <c r="I30" i="1"/>
  <c r="J30" i="1"/>
  <c r="K58" i="3" s="1"/>
  <c r="K30" i="1"/>
  <c r="I58" i="3" s="1"/>
  <c r="P30" i="1"/>
  <c r="Q30" i="1"/>
  <c r="Q58" i="3" s="1"/>
  <c r="R30" i="1"/>
  <c r="O58" i="3" s="1"/>
  <c r="I31" i="1"/>
  <c r="J31" i="1"/>
  <c r="K59" i="3" s="1"/>
  <c r="K31" i="1"/>
  <c r="I59" i="3" s="1"/>
  <c r="P31" i="1"/>
  <c r="Q31" i="1"/>
  <c r="Q59" i="3" s="1"/>
  <c r="R31" i="1"/>
  <c r="O59" i="3" s="1"/>
  <c r="I32" i="1"/>
  <c r="J32" i="1"/>
  <c r="K60" i="3" s="1"/>
  <c r="K32" i="1"/>
  <c r="I60" i="3" s="1"/>
  <c r="P32" i="1"/>
  <c r="Q32" i="1"/>
  <c r="Q60" i="3" s="1"/>
  <c r="R32" i="1"/>
  <c r="O60" i="3" s="1"/>
  <c r="I33" i="1"/>
  <c r="J33" i="1"/>
  <c r="K61" i="3" s="1"/>
  <c r="K33" i="1"/>
  <c r="I61" i="3" s="1"/>
  <c r="P33" i="1"/>
  <c r="Q33" i="1"/>
  <c r="Q61" i="3" s="1"/>
  <c r="R33" i="1"/>
  <c r="O61" i="3" s="1"/>
  <c r="I34" i="1"/>
  <c r="J34" i="1"/>
  <c r="K62" i="3" s="1"/>
  <c r="K34" i="1"/>
  <c r="I62" i="3" s="1"/>
  <c r="P34" i="1"/>
  <c r="Q34" i="1"/>
  <c r="Q62" i="3" s="1"/>
  <c r="R34" i="1"/>
  <c r="O62" i="3" s="1"/>
  <c r="I35" i="1"/>
  <c r="J35" i="1"/>
  <c r="K63" i="3" s="1"/>
  <c r="K35" i="1"/>
  <c r="I63" i="3" s="1"/>
  <c r="P35" i="1"/>
  <c r="Q35" i="1"/>
  <c r="Q63" i="3" s="1"/>
  <c r="R35" i="1"/>
  <c r="O63" i="3" s="1"/>
  <c r="I36" i="1"/>
  <c r="J36" i="1"/>
  <c r="K64" i="3" s="1"/>
  <c r="K36" i="1"/>
  <c r="I64" i="3" s="1"/>
  <c r="P36" i="1"/>
  <c r="Q36" i="1"/>
  <c r="Q64" i="3" s="1"/>
  <c r="R36" i="1"/>
  <c r="O64" i="3" s="1"/>
  <c r="I37" i="1"/>
  <c r="J37" i="1"/>
  <c r="K65" i="3" s="1"/>
  <c r="K37" i="1"/>
  <c r="I65" i="3" s="1"/>
  <c r="P37" i="1"/>
  <c r="Q37" i="1"/>
  <c r="Q65" i="3" s="1"/>
  <c r="R37" i="1"/>
  <c r="O65" i="3" s="1"/>
  <c r="I38" i="1"/>
  <c r="J38" i="1"/>
  <c r="K66" i="3" s="1"/>
  <c r="K38" i="1"/>
  <c r="I66" i="3" s="1"/>
  <c r="P38" i="1"/>
  <c r="Q38" i="1"/>
  <c r="Q66" i="3" s="1"/>
  <c r="R38" i="1"/>
  <c r="O66" i="3" s="1"/>
  <c r="I39" i="1"/>
  <c r="J39" i="1"/>
  <c r="K67" i="3" s="1"/>
  <c r="K39" i="1"/>
  <c r="I67" i="3" s="1"/>
  <c r="P39" i="1"/>
  <c r="Q39" i="1"/>
  <c r="Q67" i="3" s="1"/>
  <c r="R39" i="1"/>
  <c r="O67" i="3" s="1"/>
  <c r="I40" i="1"/>
  <c r="J40" i="1"/>
  <c r="K68" i="3" s="1"/>
  <c r="K40" i="1"/>
  <c r="I68" i="3" s="1"/>
  <c r="P40" i="1"/>
  <c r="Q40" i="1"/>
  <c r="Q68" i="3" s="1"/>
  <c r="R40" i="1"/>
  <c r="O68" i="3" s="1"/>
  <c r="I41" i="1"/>
  <c r="J41" i="1"/>
  <c r="K69" i="3" s="1"/>
  <c r="K41" i="1"/>
  <c r="I69" i="3" s="1"/>
  <c r="P41" i="1"/>
  <c r="Q41" i="1"/>
  <c r="Q69" i="3" s="1"/>
  <c r="R41" i="1"/>
  <c r="O69" i="3" s="1"/>
  <c r="I42" i="1"/>
  <c r="J42" i="1"/>
  <c r="K70" i="3" s="1"/>
  <c r="K42" i="1"/>
  <c r="I70" i="3" s="1"/>
  <c r="P42" i="1"/>
  <c r="Q42" i="1"/>
  <c r="Q70" i="3" s="1"/>
  <c r="R42" i="1"/>
  <c r="O70" i="3" s="1"/>
  <c r="I43" i="1"/>
  <c r="J43" i="1"/>
  <c r="K71" i="3" s="1"/>
  <c r="K43" i="1"/>
  <c r="I71" i="3" s="1"/>
  <c r="P43" i="1"/>
  <c r="Q43" i="1"/>
  <c r="Q71" i="3" s="1"/>
  <c r="R43" i="1"/>
  <c r="O71" i="3" s="1"/>
  <c r="I44" i="1"/>
  <c r="J44" i="1"/>
  <c r="K72" i="3" s="1"/>
  <c r="K44" i="1"/>
  <c r="I72" i="3" s="1"/>
  <c r="P44" i="1"/>
  <c r="Q44" i="1"/>
  <c r="Q72" i="3" s="1"/>
  <c r="R44" i="1"/>
  <c r="O72" i="3" s="1"/>
  <c r="I45" i="1"/>
  <c r="J45" i="1"/>
  <c r="K73" i="3" s="1"/>
  <c r="K45" i="1"/>
  <c r="I73" i="3" s="1"/>
  <c r="P45" i="1"/>
  <c r="Q45" i="1"/>
  <c r="Q73" i="3" s="1"/>
  <c r="R45" i="1"/>
  <c r="O73" i="3" s="1"/>
  <c r="I46" i="1"/>
  <c r="J46" i="1"/>
  <c r="K74" i="3" s="1"/>
  <c r="K46" i="1"/>
  <c r="I74" i="3" s="1"/>
  <c r="P46" i="1"/>
  <c r="Q46" i="1"/>
  <c r="Q74" i="3" s="1"/>
  <c r="R46" i="1"/>
  <c r="O74" i="3" s="1"/>
  <c r="I47" i="1"/>
  <c r="J47" i="1"/>
  <c r="K75" i="3" s="1"/>
  <c r="K47" i="1"/>
  <c r="I75" i="3" s="1"/>
  <c r="P47" i="1"/>
  <c r="Q47" i="1"/>
  <c r="Q75" i="3" s="1"/>
  <c r="R47" i="1"/>
  <c r="O75" i="3" s="1"/>
  <c r="I48" i="1"/>
  <c r="J48" i="1"/>
  <c r="K76" i="3" s="1"/>
  <c r="K48" i="1"/>
  <c r="I76" i="3" s="1"/>
  <c r="P48" i="1"/>
  <c r="Q48" i="1"/>
  <c r="Q76" i="3" s="1"/>
  <c r="R48" i="1"/>
  <c r="O76" i="3" s="1"/>
  <c r="I49" i="1"/>
  <c r="J49" i="1"/>
  <c r="K77" i="3" s="1"/>
  <c r="K49" i="1"/>
  <c r="I77" i="3" s="1"/>
  <c r="P49" i="1"/>
  <c r="Q49" i="1"/>
  <c r="Q77" i="3" s="1"/>
  <c r="R49" i="1"/>
  <c r="O77" i="3" s="1"/>
  <c r="I50" i="1"/>
  <c r="J50" i="1"/>
  <c r="K78" i="3" s="1"/>
  <c r="K50" i="1"/>
  <c r="I78" i="3" s="1"/>
  <c r="P50" i="1"/>
  <c r="Q50" i="1"/>
  <c r="Q78" i="3" s="1"/>
  <c r="R50" i="1"/>
  <c r="O78" i="3" s="1"/>
  <c r="I51" i="1"/>
  <c r="J51" i="1"/>
  <c r="K79" i="3" s="1"/>
  <c r="K51" i="1"/>
  <c r="I79" i="3" s="1"/>
  <c r="P51" i="1"/>
  <c r="Q51" i="1"/>
  <c r="Q79" i="3" s="1"/>
  <c r="R51" i="1"/>
  <c r="O79" i="3" s="1"/>
  <c r="I52" i="1"/>
  <c r="J52" i="1"/>
  <c r="K80" i="3" s="1"/>
  <c r="K52" i="1"/>
  <c r="I80" i="3" s="1"/>
  <c r="P52" i="1"/>
  <c r="Q52" i="1"/>
  <c r="Q80" i="3" s="1"/>
  <c r="R52" i="1"/>
  <c r="O80" i="3" s="1"/>
  <c r="M80" i="3" l="1"/>
  <c r="M78" i="3"/>
  <c r="M76" i="3"/>
  <c r="M74" i="3"/>
  <c r="M72" i="3"/>
  <c r="M70" i="3"/>
  <c r="M68" i="3"/>
  <c r="M66" i="3"/>
  <c r="M64" i="3"/>
  <c r="M62" i="3"/>
  <c r="M60" i="3"/>
  <c r="M58" i="3"/>
  <c r="M56" i="3"/>
  <c r="M54" i="3"/>
  <c r="M52" i="3"/>
  <c r="M50" i="3"/>
  <c r="M48" i="3"/>
  <c r="M46" i="3"/>
  <c r="M44" i="3"/>
  <c r="M42" i="3"/>
  <c r="M40" i="3"/>
  <c r="Q55" i="1"/>
  <c r="Q54" i="1"/>
  <c r="I54" i="1"/>
  <c r="I55" i="1"/>
  <c r="T2" i="1"/>
  <c r="S76" i="3"/>
  <c r="U48" i="1"/>
  <c r="S74" i="3"/>
  <c r="U46" i="1"/>
  <c r="S72" i="3"/>
  <c r="U44" i="1"/>
  <c r="S70" i="3"/>
  <c r="U42" i="1"/>
  <c r="S68" i="3"/>
  <c r="U40" i="1"/>
  <c r="S66" i="3"/>
  <c r="U38" i="1"/>
  <c r="S64" i="3"/>
  <c r="U36" i="1"/>
  <c r="S62" i="3"/>
  <c r="U34" i="1"/>
  <c r="S60" i="3"/>
  <c r="U32" i="1"/>
  <c r="S58" i="3"/>
  <c r="U30" i="1"/>
  <c r="S56" i="3"/>
  <c r="U28" i="1"/>
  <c r="S54" i="3"/>
  <c r="U26" i="1"/>
  <c r="S52" i="3"/>
  <c r="U24" i="1"/>
  <c r="S50" i="3"/>
  <c r="U22" i="1"/>
  <c r="S48" i="3"/>
  <c r="U20" i="1"/>
  <c r="S46" i="3"/>
  <c r="U18" i="1"/>
  <c r="S44" i="3"/>
  <c r="U16" i="1"/>
  <c r="S42" i="3"/>
  <c r="U14" i="1"/>
  <c r="S40" i="3"/>
  <c r="U12" i="1"/>
  <c r="S38" i="3"/>
  <c r="U10" i="1"/>
  <c r="S36" i="3"/>
  <c r="U8" i="1"/>
  <c r="S34" i="3"/>
  <c r="U6" i="1"/>
  <c r="S32" i="3"/>
  <c r="U4" i="1"/>
  <c r="S30" i="3"/>
  <c r="U2" i="1"/>
  <c r="P54" i="1"/>
  <c r="P55" i="1"/>
  <c r="S80" i="3"/>
  <c r="U52" i="1"/>
  <c r="S78" i="3"/>
  <c r="U50" i="1"/>
  <c r="M79" i="3"/>
  <c r="M77" i="3"/>
  <c r="M75" i="3"/>
  <c r="M73" i="3"/>
  <c r="M71" i="3"/>
  <c r="M69" i="3"/>
  <c r="M67" i="3"/>
  <c r="M65" i="3"/>
  <c r="M63" i="3"/>
  <c r="M61" i="3"/>
  <c r="M59" i="3"/>
  <c r="M57" i="3"/>
  <c r="M55" i="3"/>
  <c r="M53" i="3"/>
  <c r="M51" i="3"/>
  <c r="M49" i="3"/>
  <c r="M47" i="3"/>
  <c r="M45" i="3"/>
  <c r="M43" i="3"/>
  <c r="M41" i="3"/>
  <c r="T11" i="1"/>
  <c r="T9" i="1"/>
  <c r="T7" i="1"/>
  <c r="T5" i="1"/>
  <c r="T3" i="1"/>
  <c r="K54" i="1"/>
  <c r="K55" i="1"/>
  <c r="S79" i="3"/>
  <c r="U51" i="1"/>
  <c r="S77" i="3"/>
  <c r="U49" i="1"/>
  <c r="S75" i="3"/>
  <c r="U47" i="1"/>
  <c r="S73" i="3"/>
  <c r="U45" i="1"/>
  <c r="S71" i="3"/>
  <c r="U43" i="1"/>
  <c r="S69" i="3"/>
  <c r="U41" i="1"/>
  <c r="S67" i="3"/>
  <c r="U39" i="1"/>
  <c r="S65" i="3"/>
  <c r="U37" i="1"/>
  <c r="S63" i="3"/>
  <c r="U35" i="1"/>
  <c r="S61" i="3"/>
  <c r="U33" i="1"/>
  <c r="S59" i="3"/>
  <c r="U31" i="1"/>
  <c r="S57" i="3"/>
  <c r="U29" i="1"/>
  <c r="S55" i="3"/>
  <c r="U27" i="1"/>
  <c r="S53" i="3"/>
  <c r="U25" i="1"/>
  <c r="S51" i="3"/>
  <c r="U23" i="1"/>
  <c r="S49" i="3"/>
  <c r="U21" i="1"/>
  <c r="S47" i="3"/>
  <c r="U19" i="1"/>
  <c r="S45" i="3"/>
  <c r="U17" i="1"/>
  <c r="S43" i="3"/>
  <c r="U15" i="1"/>
  <c r="S41" i="3"/>
  <c r="U13" i="1"/>
  <c r="S39" i="3"/>
  <c r="U11" i="1"/>
  <c r="S37" i="3"/>
  <c r="U9" i="1"/>
  <c r="S35" i="3"/>
  <c r="U7" i="1"/>
  <c r="S33" i="3"/>
  <c r="U5" i="1"/>
  <c r="S31" i="3"/>
  <c r="U3" i="1"/>
  <c r="O30" i="3"/>
  <c r="R54" i="1"/>
  <c r="R55" i="1"/>
  <c r="J55" i="1"/>
  <c r="J54" i="1"/>
  <c r="L49" i="1"/>
  <c r="G77" i="3" s="1"/>
  <c r="F77" i="3"/>
  <c r="L41" i="1"/>
  <c r="G69" i="3" s="1"/>
  <c r="F69" i="3"/>
  <c r="L33" i="1"/>
  <c r="G61" i="3" s="1"/>
  <c r="F61" i="3"/>
  <c r="L25" i="1"/>
  <c r="G53" i="3" s="1"/>
  <c r="F53" i="3"/>
  <c r="L17" i="1"/>
  <c r="G45" i="3" s="1"/>
  <c r="F45" i="3"/>
  <c r="L48" i="1"/>
  <c r="G76" i="3" s="1"/>
  <c r="F76" i="3"/>
  <c r="L40" i="1"/>
  <c r="G68" i="3" s="1"/>
  <c r="F68" i="3"/>
  <c r="L32" i="1"/>
  <c r="G60" i="3" s="1"/>
  <c r="F60" i="3"/>
  <c r="L24" i="1"/>
  <c r="G52" i="3" s="1"/>
  <c r="F52" i="3"/>
  <c r="L16" i="1"/>
  <c r="G44" i="3" s="1"/>
  <c r="F44" i="3"/>
  <c r="L47" i="1"/>
  <c r="G75" i="3" s="1"/>
  <c r="F75" i="3"/>
  <c r="L39" i="1"/>
  <c r="G67" i="3" s="1"/>
  <c r="F67" i="3"/>
  <c r="L31" i="1"/>
  <c r="G59" i="3" s="1"/>
  <c r="F59" i="3"/>
  <c r="L23" i="1"/>
  <c r="G51" i="3" s="1"/>
  <c r="F51" i="3"/>
  <c r="L15" i="1"/>
  <c r="G43" i="3" s="1"/>
  <c r="F43" i="3"/>
  <c r="L42" i="1"/>
  <c r="G70" i="3" s="1"/>
  <c r="F70" i="3"/>
  <c r="L18" i="1"/>
  <c r="G46" i="3" s="1"/>
  <c r="F46" i="3"/>
  <c r="L50" i="1"/>
  <c r="G78" i="3" s="1"/>
  <c r="L46" i="1"/>
  <c r="G74" i="3" s="1"/>
  <c r="F74" i="3"/>
  <c r="L30" i="1"/>
  <c r="G58" i="3" s="1"/>
  <c r="F58" i="3"/>
  <c r="L34" i="1"/>
  <c r="G62" i="3" s="1"/>
  <c r="L45" i="1"/>
  <c r="G73" i="3" s="1"/>
  <c r="F73" i="3"/>
  <c r="L29" i="1"/>
  <c r="G57" i="3" s="1"/>
  <c r="F57" i="3"/>
  <c r="L21" i="1"/>
  <c r="G49" i="3" s="1"/>
  <c r="F49" i="3"/>
  <c r="L26" i="1"/>
  <c r="G54" i="3" s="1"/>
  <c r="L52" i="1"/>
  <c r="G80" i="3" s="1"/>
  <c r="F80" i="3"/>
  <c r="L44" i="1"/>
  <c r="G72" i="3" s="1"/>
  <c r="F72" i="3"/>
  <c r="L36" i="1"/>
  <c r="G64" i="3" s="1"/>
  <c r="F64" i="3"/>
  <c r="L28" i="1"/>
  <c r="G56" i="3" s="1"/>
  <c r="F56" i="3"/>
  <c r="L20" i="1"/>
  <c r="G48" i="3" s="1"/>
  <c r="F48" i="3"/>
  <c r="L12" i="1"/>
  <c r="G40" i="3" s="1"/>
  <c r="F40" i="3"/>
  <c r="L38" i="1"/>
  <c r="G66" i="3" s="1"/>
  <c r="F66" i="3"/>
  <c r="L22" i="1"/>
  <c r="G50" i="3" s="1"/>
  <c r="F50" i="3"/>
  <c r="L14" i="1"/>
  <c r="G42" i="3" s="1"/>
  <c r="F42" i="3"/>
  <c r="L37" i="1"/>
  <c r="G65" i="3" s="1"/>
  <c r="F65" i="3"/>
  <c r="L13" i="1"/>
  <c r="G41" i="3" s="1"/>
  <c r="F41" i="3"/>
  <c r="L51" i="1"/>
  <c r="G79" i="3" s="1"/>
  <c r="F79" i="3"/>
  <c r="L43" i="1"/>
  <c r="G71" i="3" s="1"/>
  <c r="F71" i="3"/>
  <c r="L35" i="1"/>
  <c r="G63" i="3" s="1"/>
  <c r="F63" i="3"/>
  <c r="L27" i="1"/>
  <c r="G55" i="3" s="1"/>
  <c r="F55" i="3"/>
  <c r="L19" i="1"/>
  <c r="G47" i="3" s="1"/>
  <c r="F47" i="3"/>
  <c r="P31" i="3"/>
  <c r="P32" i="3"/>
  <c r="P33" i="3"/>
  <c r="P34" i="3"/>
  <c r="P35" i="3"/>
  <c r="P36" i="3"/>
  <c r="P37" i="3"/>
  <c r="P38" i="3"/>
  <c r="P39" i="3"/>
  <c r="T14" i="1" l="1"/>
  <c r="T18" i="1"/>
  <c r="T22" i="1"/>
  <c r="T26" i="1"/>
  <c r="T30" i="1"/>
  <c r="T34" i="1"/>
  <c r="T38" i="1"/>
  <c r="T42" i="1"/>
  <c r="T46" i="1"/>
  <c r="T50" i="1"/>
  <c r="T13" i="1"/>
  <c r="T17" i="1"/>
  <c r="T21" i="1"/>
  <c r="T25" i="1"/>
  <c r="T29" i="1"/>
  <c r="T33" i="1"/>
  <c r="T37" i="1"/>
  <c r="T41" i="1"/>
  <c r="T45" i="1"/>
  <c r="T49" i="1"/>
  <c r="L55" i="1"/>
  <c r="U55" i="1"/>
  <c r="L54" i="1"/>
  <c r="T12" i="1"/>
  <c r="T16" i="1"/>
  <c r="T20" i="1"/>
  <c r="T24" i="1"/>
  <c r="T28" i="1"/>
  <c r="T32" i="1"/>
  <c r="T36" i="1"/>
  <c r="T40" i="1"/>
  <c r="T44" i="1"/>
  <c r="T48" i="1"/>
  <c r="T52" i="1"/>
  <c r="T15" i="1"/>
  <c r="T19" i="1"/>
  <c r="T23" i="1"/>
  <c r="T27" i="1"/>
  <c r="T31" i="1"/>
  <c r="T35" i="1"/>
  <c r="T39" i="1"/>
  <c r="T43" i="1"/>
  <c r="T47" i="1"/>
  <c r="T51" i="1"/>
  <c r="P30" i="3"/>
  <c r="F32" i="3"/>
  <c r="F34" i="3"/>
  <c r="F30" i="3"/>
  <c r="Q31" i="3"/>
  <c r="Q32" i="3"/>
  <c r="Q33" i="3"/>
  <c r="Q34" i="3"/>
  <c r="Q35" i="3"/>
  <c r="Q36" i="3"/>
  <c r="Q37" i="3"/>
  <c r="Q38" i="3"/>
  <c r="Q39" i="3"/>
  <c r="T55" i="1" l="1"/>
  <c r="G32" i="3"/>
  <c r="G34" i="3"/>
  <c r="F31" i="3"/>
  <c r="G31" i="3"/>
  <c r="F33" i="3"/>
  <c r="G33" i="3"/>
  <c r="F39" i="3"/>
  <c r="G39" i="3"/>
  <c r="F36" i="3"/>
  <c r="G36" i="3"/>
  <c r="G38" i="3"/>
  <c r="F38" i="3"/>
  <c r="F37" i="3"/>
  <c r="G37" i="3"/>
  <c r="F35" i="3"/>
  <c r="G35" i="3"/>
  <c r="H31" i="3"/>
  <c r="J31" i="3"/>
  <c r="L31" i="3"/>
  <c r="H32" i="3"/>
  <c r="J32" i="3"/>
  <c r="L32" i="3"/>
  <c r="H33" i="3"/>
  <c r="J33" i="3"/>
  <c r="L33" i="3"/>
  <c r="H34" i="3"/>
  <c r="J34" i="3"/>
  <c r="L34" i="3"/>
  <c r="H35" i="3"/>
  <c r="J35" i="3"/>
  <c r="L35" i="3"/>
  <c r="H36" i="3"/>
  <c r="J36" i="3"/>
  <c r="L36" i="3"/>
  <c r="H37" i="3"/>
  <c r="J37" i="3"/>
  <c r="L37" i="3"/>
  <c r="H38" i="3"/>
  <c r="J38" i="3"/>
  <c r="L38" i="3"/>
  <c r="H39" i="3"/>
  <c r="J39" i="3"/>
  <c r="L39" i="3"/>
  <c r="L30" i="3"/>
  <c r="J30" i="3"/>
  <c r="H30" i="3"/>
  <c r="M30" i="3"/>
  <c r="K30" i="3"/>
  <c r="M31" i="3"/>
  <c r="K31" i="3"/>
  <c r="M32" i="3"/>
  <c r="K32" i="3"/>
  <c r="M33" i="3"/>
  <c r="K33" i="3"/>
  <c r="M34" i="3"/>
  <c r="M35" i="3"/>
  <c r="M36" i="3"/>
  <c r="M37" i="3"/>
  <c r="K37" i="3"/>
  <c r="M38" i="3"/>
  <c r="K38" i="3"/>
  <c r="M39" i="3"/>
  <c r="K39" i="3"/>
  <c r="I35" i="3" l="1"/>
  <c r="I34" i="3"/>
  <c r="I33" i="3"/>
  <c r="I37" i="3"/>
  <c r="I36" i="3"/>
  <c r="I38" i="3"/>
  <c r="K36" i="3"/>
  <c r="I32" i="3"/>
  <c r="I39" i="3"/>
  <c r="I31" i="3"/>
  <c r="K35" i="3"/>
  <c r="G30" i="3"/>
  <c r="I30" i="3"/>
  <c r="K34" i="3"/>
  <c r="C31" i="3" l="1"/>
  <c r="D31" i="3"/>
  <c r="B32" i="3"/>
  <c r="C32" i="3"/>
  <c r="D32" i="3"/>
  <c r="E32" i="3"/>
  <c r="B33" i="3"/>
  <c r="C33" i="3"/>
  <c r="D33" i="3"/>
  <c r="E33" i="3"/>
  <c r="C34" i="3"/>
  <c r="D34" i="3"/>
  <c r="E34" i="3"/>
  <c r="B35" i="3"/>
  <c r="C35" i="3"/>
  <c r="D35" i="3"/>
  <c r="E35" i="3"/>
  <c r="B36" i="3"/>
  <c r="C36" i="3"/>
  <c r="D36" i="3"/>
  <c r="E36" i="3"/>
  <c r="B37" i="3"/>
  <c r="C37" i="3"/>
  <c r="D37" i="3"/>
  <c r="E37" i="3"/>
  <c r="B38" i="3"/>
  <c r="C38" i="3"/>
  <c r="D38" i="3"/>
  <c r="E38" i="3"/>
  <c r="B39" i="3"/>
  <c r="C39" i="3"/>
  <c r="D39" i="3"/>
  <c r="E39" i="3"/>
  <c r="C30" i="3"/>
  <c r="D30" i="3"/>
  <c r="E30" i="3"/>
  <c r="B30" i="3"/>
  <c r="Q30" i="3"/>
  <c r="S17" i="3" l="1"/>
  <c r="R17" i="3"/>
  <c r="N17" i="3"/>
  <c r="J17" i="3"/>
  <c r="F17" i="3"/>
  <c r="Q17" i="3"/>
  <c r="M17" i="3"/>
  <c r="I17" i="3"/>
  <c r="E17" i="3"/>
  <c r="L17" i="3"/>
  <c r="D17" i="3"/>
  <c r="K17" i="3"/>
  <c r="G17" i="3"/>
  <c r="P17" i="3"/>
  <c r="H17" i="3"/>
  <c r="O17" i="3"/>
  <c r="S16" i="3"/>
  <c r="K16" i="3"/>
  <c r="S13" i="3"/>
  <c r="K13" i="3"/>
  <c r="G13" i="3"/>
  <c r="F13" i="3"/>
  <c r="M16" i="3"/>
  <c r="L16" i="3"/>
  <c r="D13" i="3"/>
  <c r="R16" i="3"/>
  <c r="J16" i="3"/>
  <c r="R13" i="3"/>
  <c r="J13" i="3"/>
  <c r="G16" i="3"/>
  <c r="E13" i="3"/>
  <c r="Q16" i="3"/>
  <c r="I16" i="3"/>
  <c r="Q13" i="3"/>
  <c r="I13" i="3"/>
  <c r="P16" i="3"/>
  <c r="H16" i="3"/>
  <c r="P13" i="3"/>
  <c r="H13" i="3"/>
  <c r="O16" i="3"/>
  <c r="O13" i="3"/>
  <c r="N16" i="3"/>
  <c r="F16" i="3"/>
  <c r="N13" i="3"/>
  <c r="E16" i="3"/>
  <c r="M13" i="3"/>
  <c r="D16" i="3"/>
  <c r="L13" i="3"/>
  <c r="Q15" i="3"/>
  <c r="R15" i="3"/>
  <c r="P15" i="3"/>
  <c r="I15" i="3"/>
  <c r="L15" i="3"/>
  <c r="H15" i="3"/>
  <c r="S15" i="3"/>
  <c r="J15" i="3"/>
  <c r="O15" i="3"/>
  <c r="K15" i="3"/>
  <c r="G15" i="3"/>
  <c r="N15" i="3"/>
  <c r="M15" i="3"/>
  <c r="F15" i="3"/>
  <c r="E15" i="3"/>
  <c r="D15" i="3"/>
  <c r="N14" i="3"/>
  <c r="F14" i="3"/>
  <c r="M14" i="3"/>
  <c r="E14" i="3"/>
  <c r="L14" i="3"/>
  <c r="D14" i="3"/>
  <c r="O14" i="3"/>
  <c r="K14" i="3"/>
  <c r="S14" i="3"/>
  <c r="H14" i="3"/>
  <c r="I14" i="3"/>
  <c r="G14" i="3"/>
  <c r="P14" i="3"/>
  <c r="J14" i="3"/>
  <c r="R14" i="3"/>
  <c r="Q14" i="3"/>
  <c r="L18" i="3" l="1"/>
  <c r="R18" i="3"/>
  <c r="M18" i="3"/>
  <c r="N18" i="3"/>
  <c r="K18" i="3"/>
  <c r="H18" i="3"/>
  <c r="I18" i="3"/>
  <c r="E18" i="3"/>
  <c r="S18" i="3"/>
  <c r="P18" i="3"/>
  <c r="Q18" i="3"/>
  <c r="F18" i="3"/>
  <c r="O18" i="3"/>
  <c r="J18" i="3"/>
  <c r="D18" i="3"/>
  <c r="G18" i="3"/>
</calcChain>
</file>

<file path=xl/sharedStrings.xml><?xml version="1.0" encoding="utf-8"?>
<sst xmlns="http://schemas.openxmlformats.org/spreadsheetml/2006/main" count="494" uniqueCount="151">
  <si>
    <t>SiteRef</t>
  </si>
  <si>
    <t>Proposed_Use</t>
  </si>
  <si>
    <t>Area_Ha</t>
  </si>
  <si>
    <t>FZ3b_pct</t>
  </si>
  <si>
    <t>FZ3a_pct</t>
  </si>
  <si>
    <t>FZ2_pct</t>
  </si>
  <si>
    <t>uFMfSW30yr_pct</t>
  </si>
  <si>
    <t>uFMfSW100yr_pct</t>
  </si>
  <si>
    <t>uFMfSW1000yr_pct</t>
  </si>
  <si>
    <t>Summary Table</t>
  </si>
  <si>
    <t>The colour coding shows the highest risk element of the flood zone that is present on site and is not in itself an indication of whether the site should or shouldn’t be developed for flooding reason</t>
  </si>
  <si>
    <t>Flood Zone 1</t>
  </si>
  <si>
    <t>Flood Zone 2</t>
  </si>
  <si>
    <t>Flood Zone 3a</t>
  </si>
  <si>
    <t>Flood Zone 3b</t>
  </si>
  <si>
    <t>Proposed Use</t>
  </si>
  <si>
    <t>Number of Sites</t>
  </si>
  <si>
    <t>Area (ha)</t>
  </si>
  <si>
    <t xml:space="preserve">No. 100% </t>
  </si>
  <si>
    <t>No.</t>
  </si>
  <si>
    <t>Key</t>
  </si>
  <si>
    <t>TOTAL</t>
  </si>
  <si>
    <t>Main Table</t>
  </si>
  <si>
    <t xml:space="preserve">Flood Zone 1 + Surface Water </t>
  </si>
  <si>
    <t>Site Reference</t>
  </si>
  <si>
    <t>Site Name</t>
  </si>
  <si>
    <t>%</t>
  </si>
  <si>
    <t>Development Viability</t>
  </si>
  <si>
    <t>FZ1</t>
  </si>
  <si>
    <t>FZ3a_Area</t>
  </si>
  <si>
    <t>FZ2_Area</t>
  </si>
  <si>
    <t>uFMfSW30yr_Area</t>
  </si>
  <si>
    <t>uFMfSW100yr_Area</t>
  </si>
  <si>
    <t>uFMfSW1000yr_Area</t>
  </si>
  <si>
    <t>FZ3b_Area</t>
  </si>
  <si>
    <t>Name</t>
  </si>
  <si>
    <t>FZ1_Area</t>
  </si>
  <si>
    <t>Employment</t>
  </si>
  <si>
    <t>Significant Surface Water Risk?</t>
  </si>
  <si>
    <t>Level 1 SFRA Local Plan Sites Assessment</t>
  </si>
  <si>
    <t>Level 1 Strategic Recommendation (see SFRA Report)</t>
  </si>
  <si>
    <t>Risk of Flooding from Surface Water</t>
  </si>
  <si>
    <t>High Risk (1 in 30 year outline)</t>
  </si>
  <si>
    <t>Medium Risk (1 in 100 year outline)</t>
  </si>
  <si>
    <t>Low Risk (1 in 1000 year outline)</t>
  </si>
  <si>
    <t>Allerdale Borough Council</t>
  </si>
  <si>
    <t>Retail</t>
  </si>
  <si>
    <t>1/WOR/097/M</t>
  </si>
  <si>
    <t>1/WOR/028/M</t>
  </si>
  <si>
    <t>1/WOR/029/M</t>
  </si>
  <si>
    <t>1/WOR/073/M</t>
  </si>
  <si>
    <t>1/WOR/005/R</t>
  </si>
  <si>
    <t>3/MAR/036/R</t>
  </si>
  <si>
    <t>1/BRN/007/R</t>
  </si>
  <si>
    <t>2/COC/019/M#E</t>
  </si>
  <si>
    <t>1/MAR/009</t>
  </si>
  <si>
    <t>1/WOR/049AM</t>
  </si>
  <si>
    <t>1/WOR/047/AE</t>
  </si>
  <si>
    <t>1/WOR/046/E</t>
  </si>
  <si>
    <t>1/WOR/048/M</t>
  </si>
  <si>
    <t>3/ASP/014</t>
  </si>
  <si>
    <t>3/COC/025/E</t>
  </si>
  <si>
    <t>1/WOR/034/AE</t>
  </si>
  <si>
    <t>1/WOR/032/AE</t>
  </si>
  <si>
    <t>3/WOR/096/GT</t>
  </si>
  <si>
    <t>1/WIG/016/R</t>
  </si>
  <si>
    <t>1/MAR/017A/R</t>
  </si>
  <si>
    <t>1/ASP/004/R</t>
  </si>
  <si>
    <t>1/ASP/006A/R</t>
  </si>
  <si>
    <t>3/WOR/084/R</t>
  </si>
  <si>
    <t>1/MAR/013/R</t>
  </si>
  <si>
    <t>1/WOR/053A/R</t>
  </si>
  <si>
    <t>1/ABB/002A/R</t>
  </si>
  <si>
    <t>3/KBR/010/R</t>
  </si>
  <si>
    <t>1/KBR/002/R</t>
  </si>
  <si>
    <t>1/PRO/001A/R</t>
  </si>
  <si>
    <t>3/FLI/008/R</t>
  </si>
  <si>
    <t>Flood Risk Vulnerability Classification (NPPF)</t>
  </si>
  <si>
    <t>Recommendation A</t>
  </si>
  <si>
    <t>Council Comments</t>
  </si>
  <si>
    <t>Housing</t>
  </si>
  <si>
    <t>1/ASP/003/R</t>
  </si>
  <si>
    <t>1/FLI/006/M</t>
  </si>
  <si>
    <t>1/SIL/002/R</t>
  </si>
  <si>
    <t>1/THU/007/R</t>
  </si>
  <si>
    <t>1/WOR/064/R</t>
  </si>
  <si>
    <t>3/WOR/086/</t>
  </si>
  <si>
    <t>Gypsy and Traveller</t>
  </si>
  <si>
    <t>4/ABB/007/R</t>
  </si>
  <si>
    <t>4/ABB/008/R</t>
  </si>
  <si>
    <t>4/ASP/014/R</t>
  </si>
  <si>
    <t>4/BRM/010/R</t>
  </si>
  <si>
    <t>4/FLI/013/R</t>
  </si>
  <si>
    <t>4/FLI/014/R</t>
  </si>
  <si>
    <t>4/KBR/013/R</t>
  </si>
  <si>
    <t>4/SIL/005/r</t>
  </si>
  <si>
    <t>4/THU/017/R</t>
  </si>
  <si>
    <t>4/WIG/034</t>
  </si>
  <si>
    <t>4/WOR/101/M</t>
  </si>
  <si>
    <t>4/WOR/110/R</t>
  </si>
  <si>
    <t>KBR02</t>
  </si>
  <si>
    <t>Unknown</t>
  </si>
  <si>
    <t>QA</t>
  </si>
  <si>
    <t>Highly vulnerable</t>
  </si>
  <si>
    <t>More vulnerable</t>
  </si>
  <si>
    <t>Less vulnerable</t>
  </si>
  <si>
    <t>No</t>
  </si>
  <si>
    <t>Consider withdrawal</t>
  </si>
  <si>
    <t>Fluvial / Tidal Flood Zone Coverage</t>
  </si>
  <si>
    <t>Recommendation C</t>
  </si>
  <si>
    <t>Subject to FRA</t>
  </si>
  <si>
    <t>Recommendation D</t>
  </si>
  <si>
    <t>Development could be permitted subject to consultation with the LPA and LLFA</t>
  </si>
  <si>
    <t>Recommendation E</t>
  </si>
  <si>
    <t>Mixed use</t>
  </si>
  <si>
    <t>This site has not been carried forward and will not be allocated</t>
  </si>
  <si>
    <t>The requirement for FRA has been included as a specific policy requirement for this site (policy SA19) Local Plan (part 2)</t>
  </si>
  <si>
    <t>The requirement for FRA has been included as a specific policy requirement for this site (policy SA49) Local Plan (part 2)</t>
  </si>
  <si>
    <t>now sugject to planning application 2/2018/0292</t>
  </si>
  <si>
    <t>The requirement for FRA has been included as a specific policy requirement for this site (policy SA36) Local Plan (part 2)</t>
  </si>
  <si>
    <t>Check correct boundary. This site has been withdrawn for the site allocations</t>
  </si>
  <si>
    <t>The requirement for FRA has been included as a specific policy requirement for this site (policy SA43) Local Plan (part 2)</t>
  </si>
  <si>
    <t>The requirement to address the flooding risk as part of the design and layout has been included as a specific policy requirement for this site (policy SA13 Local Plan (part 2)</t>
  </si>
  <si>
    <t>site boundary has been adjusted to remove the area subject to flooding and flood risk has been incorporated included as a specific policy requirement for this site (policy SA21)</t>
  </si>
  <si>
    <t>The requirement for FRA has been included as a specific policy requirement for this site (policy SA25) Local Plan (part 2)</t>
  </si>
  <si>
    <t>planning permission granted 2/2018/0228</t>
  </si>
  <si>
    <t>planning permission 2/2018/0228</t>
  </si>
  <si>
    <t>The requirement for FRA has been included as a specific policy requirement for this site (policy SA20) Local Plan (part 2)</t>
  </si>
  <si>
    <t>The requirement for FRA has been included as a specific policy requirement for this site (policy SA15) Local Plan (part 2)</t>
  </si>
  <si>
    <t>The requirement to address the flooding risk as part of the design and layout has been included as a specific policy requirement for this site (policy SA16 Local Plan (part 2)</t>
  </si>
  <si>
    <t>The requirement to address the flooding risk as part of the design and layout has been included as a specific policy requirement for this site (policy SA24 Local Plan (part 2)</t>
  </si>
  <si>
    <t>not taken forward for allocation</t>
  </si>
  <si>
    <t>The requirement for FRA has been included as a specific policy requirement for this site (policy SA42) Local Plan (part 2)</t>
  </si>
  <si>
    <t>not taken forward for allocation.</t>
  </si>
  <si>
    <t>Not taken forward for allocation</t>
  </si>
  <si>
    <t>The requirement for FRA has been included as a specific policy requirement for this site (policy SA37) Local Plan (part 2)</t>
  </si>
  <si>
    <t>The requirement for FRA has been included as a specific policy requirement for this site (policy SA38) Local Plan (part 2)</t>
  </si>
  <si>
    <t>The requirement for FRA has been included as a specific policy requirement for this site (policy SA40) Local Plan (part 2)</t>
  </si>
  <si>
    <t>The requirement for FRA has been included as a specific policy requirement for this site (policy SA41) Local Plan (part 2)</t>
  </si>
  <si>
    <t>The requirement to address the flooding risk as part of the design and layout has been included as a specific policy requirement for this site (policy SA8 Local Plan (part 2)</t>
  </si>
  <si>
    <t>The requirement to address the flooding risk as part of the design and layout has been included as a specific policy requirement for this site (policy SA10 Local Plan (part 2)</t>
  </si>
  <si>
    <t>The requirement for FRA has been included as a specific policy requirement for this site (policy SA45) Local Plan (part 2)</t>
  </si>
  <si>
    <t>not taken forward to allocation</t>
  </si>
  <si>
    <t>The requirement to address the flooding risk as part of the design and layout has been included as a specific policy requirement for this site (policy SA11 Local Plan (part 2)</t>
  </si>
  <si>
    <t>The requirement for FRA has been included as a specific policy requirement for this site (policy SA47) Local Plan (part 2)</t>
  </si>
  <si>
    <t>The requirement to address the flooding risk as part of the design and layout has been included as a specific policy requirement for this site (policy SA23 Local Plan (part 2)</t>
  </si>
  <si>
    <t>The requirement to address the flooding risk as part of the design and layout has been included as a specific policy requirement for this site (policy SA29 Local Plan (part 2)</t>
  </si>
  <si>
    <t>The requirement for FRA has been included as a specific policy requirement for this site (policy SA14) Local Plan (part 2)</t>
  </si>
  <si>
    <t>The requirement for FRA has been included as a specific policy requirement for this site (policy SA48) Local Plan (part 2)</t>
  </si>
  <si>
    <t>nottaken forward for allocation</t>
  </si>
  <si>
    <t>Consider careful site layout and design around flood risk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</si>
</sst>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809]dd\ mmmm\ yyyy;@"/>
    <numFmt numFmtId="165" formatCode="0.00000000000"/>
    <numFmt numFmtId="166" formatCode="0.0000"/>
    <numFmt numFmtId="167" formatCode="0.000000000"/>
  </numFmts>
  <fonts count="12" x14ac:knownFonts="1">
    <font>
      <sz val="11"/>
      <color theme="1"/>
      <name val="Calibri"/>
      <family val="2"/>
      <scheme val="minor"/>
    </font>
    <font>
      <sz val="11"/>
      <color theme="0"/>
      <name val="Calibri"/>
      <family val="2"/>
      <scheme val="minor"/>
    </font>
    <font>
      <b/>
      <sz val="10"/>
      <color theme="1"/>
      <name val="Arial"/>
      <family val="2"/>
    </font>
    <font>
      <sz val="10"/>
      <color theme="1"/>
      <name val="Arial"/>
      <family val="2"/>
    </font>
    <font>
      <b/>
      <sz val="12"/>
      <color rgb="FF002060"/>
      <name val="Arial"/>
      <family val="2"/>
    </font>
    <font>
      <b/>
      <sz val="12"/>
      <name val="Arial"/>
      <family val="2"/>
    </font>
    <font>
      <sz val="10"/>
      <name val="Arial"/>
      <family val="2"/>
    </font>
    <font>
      <b/>
      <sz val="10"/>
      <color rgb="FF002060"/>
      <name val="Arial"/>
      <family val="2"/>
    </font>
    <font>
      <b/>
      <sz val="10"/>
      <color theme="0"/>
      <name val="Arial"/>
      <family val="2"/>
    </font>
    <font>
      <b/>
      <sz val="16"/>
      <name val="Arial"/>
      <family val="2"/>
    </font>
    <font>
      <b/>
      <sz val="16"/>
      <color rgb="FF002060"/>
      <name val="Arial"/>
      <family val="2"/>
    </font>
    <font>
      <b/>
      <sz val="14"/>
      <color rgb="FF002060"/>
      <name val="Arial"/>
      <family val="2"/>
    </font>
  </fonts>
  <fills count="12">
    <fill>
      <patternFill patternType="none"/>
    </fill>
    <fill>
      <patternFill patternType="gray125"/>
    </fill>
    <fill>
      <patternFill patternType="solid">
        <fgColor theme="5"/>
      </patternFill>
    </fill>
    <fill>
      <patternFill patternType="solid">
        <fgColor theme="9" tint="0.59999389629810485"/>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8" tint="0.39997558519241921"/>
        <bgColor indexed="64"/>
      </patternFill>
    </fill>
    <fill>
      <patternFill patternType="solid">
        <fgColor rgb="FF7A0000"/>
        <bgColor indexed="64"/>
      </patternFill>
    </fill>
    <fill>
      <patternFill patternType="solid">
        <fgColor theme="5"/>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0" fontId="1" fillId="2" borderId="0" applyNumberFormat="0" applyBorder="0" applyAlignment="0" applyProtection="0"/>
    <xf numFmtId="0" fontId="2" fillId="4" borderId="0" applyFont="0"/>
  </cellStyleXfs>
  <cellXfs count="58">
    <xf numFmtId="0" fontId="0" fillId="0" borderId="0" xfId="0"/>
    <xf numFmtId="0" fontId="3" fillId="4" borderId="0" xfId="2" applyFont="1" applyBorder="1"/>
    <xf numFmtId="0" fontId="4" fillId="4" borderId="0" xfId="2" applyFont="1" applyBorder="1"/>
    <xf numFmtId="164" fontId="5" fillId="4" borderId="0" xfId="2" applyNumberFormat="1" applyFont="1" applyBorder="1" applyAlignment="1">
      <alignment horizontal="left"/>
    </xf>
    <xf numFmtId="0" fontId="7" fillId="4" borderId="0" xfId="2" applyFont="1" applyBorder="1"/>
    <xf numFmtId="0" fontId="3" fillId="0" borderId="6" xfId="2" applyFont="1" applyFill="1" applyBorder="1" applyAlignment="1">
      <alignment horizontal="center"/>
    </xf>
    <xf numFmtId="2" fontId="3" fillId="0" borderId="6" xfId="2" applyNumberFormat="1" applyFont="1" applyFill="1" applyBorder="1" applyAlignment="1">
      <alignment horizontal="center"/>
    </xf>
    <xf numFmtId="1" fontId="3" fillId="0" borderId="6" xfId="2" applyNumberFormat="1" applyFont="1" applyFill="1" applyBorder="1" applyAlignment="1">
      <alignment horizontal="center"/>
    </xf>
    <xf numFmtId="0" fontId="2" fillId="6" borderId="6" xfId="2" applyFont="1" applyFill="1" applyBorder="1" applyAlignment="1">
      <alignment horizontal="left"/>
    </xf>
    <xf numFmtId="0" fontId="2" fillId="0" borderId="6" xfId="2" applyFont="1" applyFill="1" applyBorder="1" applyAlignment="1">
      <alignment horizontal="center"/>
    </xf>
    <xf numFmtId="1" fontId="2" fillId="0" borderId="6" xfId="2" applyNumberFormat="1" applyFont="1" applyFill="1" applyBorder="1" applyAlignment="1">
      <alignment horizontal="center"/>
    </xf>
    <xf numFmtId="0" fontId="3" fillId="4" borderId="0" xfId="2" applyFont="1" applyAlignment="1">
      <alignment wrapText="1"/>
    </xf>
    <xf numFmtId="0" fontId="8" fillId="10" borderId="6" xfId="1" applyFont="1" applyFill="1" applyBorder="1" applyAlignment="1">
      <alignment horizontal="center" vertical="center" wrapText="1"/>
    </xf>
    <xf numFmtId="0" fontId="3" fillId="6" borderId="6" xfId="0" applyFont="1" applyFill="1" applyBorder="1"/>
    <xf numFmtId="0" fontId="3" fillId="5" borderId="0" xfId="0" applyFont="1" applyFill="1"/>
    <xf numFmtId="0" fontId="9" fillId="4" borderId="0" xfId="2" applyFont="1" applyBorder="1"/>
    <xf numFmtId="0" fontId="10" fillId="4" borderId="0" xfId="2" applyFont="1" applyBorder="1"/>
    <xf numFmtId="0" fontId="3" fillId="0" borderId="0" xfId="0" applyFont="1"/>
    <xf numFmtId="0" fontId="3" fillId="3" borderId="0" xfId="0" applyFont="1" applyFill="1"/>
    <xf numFmtId="1" fontId="0" fillId="0" borderId="0" xfId="0" applyNumberFormat="1"/>
    <xf numFmtId="165" fontId="0" fillId="0" borderId="0" xfId="0" applyNumberFormat="1"/>
    <xf numFmtId="166" fontId="3" fillId="3" borderId="0" xfId="0" applyNumberFormat="1" applyFont="1" applyFill="1"/>
    <xf numFmtId="0" fontId="6" fillId="5" borderId="0" xfId="0" applyFont="1" applyFill="1" applyBorder="1" applyAlignment="1">
      <alignment vertical="center" wrapText="1"/>
    </xf>
    <xf numFmtId="0" fontId="2" fillId="5" borderId="0" xfId="2" applyFont="1" applyFill="1" applyBorder="1" applyAlignment="1">
      <alignment horizontal="left"/>
    </xf>
    <xf numFmtId="0" fontId="2" fillId="5" borderId="0" xfId="2" applyFont="1" applyFill="1" applyBorder="1" applyAlignment="1">
      <alignment horizontal="center"/>
    </xf>
    <xf numFmtId="1" fontId="2" fillId="5" borderId="0" xfId="2" applyNumberFormat="1" applyFont="1" applyFill="1" applyBorder="1" applyAlignment="1">
      <alignment horizontal="center"/>
    </xf>
    <xf numFmtId="0" fontId="3" fillId="5" borderId="0" xfId="0" applyFont="1" applyFill="1" applyBorder="1"/>
    <xf numFmtId="0" fontId="3" fillId="7" borderId="8" xfId="2" applyFont="1" applyFill="1" applyBorder="1" applyAlignment="1">
      <alignment vertical="center"/>
    </xf>
    <xf numFmtId="0" fontId="3" fillId="8" borderId="9" xfId="2" applyFont="1" applyFill="1" applyBorder="1" applyAlignment="1">
      <alignment vertical="center"/>
    </xf>
    <xf numFmtId="0" fontId="3" fillId="9" borderId="9" xfId="2" applyFont="1" applyFill="1" applyBorder="1" applyAlignment="1">
      <alignment vertical="center"/>
    </xf>
    <xf numFmtId="0" fontId="3" fillId="6" borderId="10" xfId="2" applyFont="1" applyFill="1" applyBorder="1" applyAlignment="1">
      <alignment vertical="center"/>
    </xf>
    <xf numFmtId="0" fontId="11" fillId="4" borderId="0" xfId="2" applyFont="1" applyBorder="1"/>
    <xf numFmtId="0" fontId="3" fillId="6" borderId="6" xfId="0" applyFont="1" applyFill="1" applyBorder="1" applyAlignment="1">
      <alignment wrapText="1"/>
    </xf>
    <xf numFmtId="0" fontId="3" fillId="11" borderId="9" xfId="2" applyFont="1" applyFill="1" applyBorder="1" applyAlignment="1">
      <alignment vertical="center"/>
    </xf>
    <xf numFmtId="0" fontId="8" fillId="10" borderId="6" xfId="1" applyFont="1" applyFill="1" applyBorder="1" applyAlignment="1">
      <alignment horizontal="center" vertical="center" wrapText="1"/>
    </xf>
    <xf numFmtId="167" fontId="3" fillId="6" borderId="6" xfId="0" applyNumberFormat="1" applyFont="1" applyFill="1" applyBorder="1"/>
    <xf numFmtId="1" fontId="3" fillId="6" borderId="6" xfId="0" applyNumberFormat="1" applyFont="1" applyFill="1" applyBorder="1"/>
    <xf numFmtId="2" fontId="8" fillId="10" borderId="6" xfId="1" applyNumberFormat="1" applyFont="1" applyFill="1" applyBorder="1" applyAlignment="1">
      <alignment horizontal="center" vertical="center" wrapText="1"/>
    </xf>
    <xf numFmtId="0" fontId="8" fillId="10" borderId="6" xfId="1" applyFont="1" applyFill="1" applyBorder="1" applyAlignment="1">
      <alignment horizontal="center" vertical="center" wrapText="1"/>
    </xf>
    <xf numFmtId="0" fontId="3" fillId="0" borderId="6" xfId="2" applyFont="1" applyFill="1" applyBorder="1" applyAlignment="1">
      <alignment horizontal="left"/>
    </xf>
    <xf numFmtId="0" fontId="8" fillId="10" borderId="6" xfId="1" applyFont="1" applyFill="1" applyBorder="1" applyAlignment="1">
      <alignment horizontal="center" vertical="center" wrapText="1"/>
    </xf>
    <xf numFmtId="0" fontId="8" fillId="10" borderId="1" xfId="1" applyFont="1" applyFill="1" applyBorder="1" applyAlignment="1">
      <alignment horizontal="center" vertical="center" wrapText="1"/>
    </xf>
    <xf numFmtId="0" fontId="3" fillId="5" borderId="0" xfId="0" applyFont="1" applyFill="1" applyAlignment="1">
      <alignment wrapText="1"/>
    </xf>
    <xf numFmtId="0" fontId="3" fillId="6" borderId="1" xfId="0" applyFont="1" applyFill="1" applyBorder="1"/>
    <xf numFmtId="0" fontId="0" fillId="8" borderId="0" xfId="0" applyFill="1"/>
    <xf numFmtId="166" fontId="3" fillId="8" borderId="0" xfId="0" applyNumberFormat="1" applyFont="1" applyFill="1"/>
    <xf numFmtId="0" fontId="3" fillId="8" borderId="0" xfId="0" applyFont="1" applyFill="1"/>
    <xf numFmtId="166" fontId="3" fillId="0" borderId="0" xfId="0" applyNumberFormat="1" applyFont="1" applyFill="1"/>
    <xf numFmtId="0" fontId="0" fillId="0" borderId="0" xfId="0" applyFill="1"/>
    <xf numFmtId="2" fontId="2" fillId="0" borderId="6" xfId="2" applyNumberFormat="1" applyFont="1" applyFill="1" applyBorder="1" applyAlignment="1">
      <alignment horizontal="center"/>
    </xf>
    <xf numFmtId="2" fontId="3" fillId="6" borderId="6" xfId="0" applyNumberFormat="1" applyFont="1" applyFill="1" applyBorder="1"/>
    <xf numFmtId="0" fontId="6" fillId="5" borderId="4"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8" fillId="10" borderId="6" xfId="1" applyFont="1" applyFill="1" applyBorder="1" applyAlignment="1">
      <alignment horizontal="center" vertical="center" wrapText="1"/>
    </xf>
    <xf numFmtId="0" fontId="8" fillId="10" borderId="1" xfId="1" applyFont="1" applyFill="1" applyBorder="1" applyAlignment="1">
      <alignment horizontal="center" vertical="center" wrapText="1"/>
    </xf>
    <xf numFmtId="0" fontId="8" fillId="10" borderId="3" xfId="1" applyFont="1" applyFill="1" applyBorder="1" applyAlignment="1">
      <alignment horizontal="center" vertical="center" wrapText="1"/>
    </xf>
    <xf numFmtId="0" fontId="8" fillId="10" borderId="2" xfId="1" applyFont="1" applyFill="1" applyBorder="1" applyAlignment="1">
      <alignment horizontal="center" vertical="center" wrapText="1"/>
    </xf>
  </cellXfs>
  <cellStyles count="3">
    <cellStyle name="Accent2" xfId="1" builtinId="33"/>
    <cellStyle name="Normal" xfId="0" builtinId="0"/>
    <cellStyle name="Style 1" xfId="2" xr:uid="{00000000-0005-0000-0000-000002000000}"/>
  </cellStyles>
  <dxfs count="300">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s>
  <tableStyles count="0" defaultTableStyle="TableStyleMedium2" defaultPivotStyle="PivotStyleLight16"/>
  <colors>
    <mruColors>
      <color rgb="FF9751CB"/>
      <color rgb="FF7A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55217</xdr:colOff>
      <xdr:row>1</xdr:row>
      <xdr:rowOff>22012</xdr:rowOff>
    </xdr:from>
    <xdr:to>
      <xdr:col>1</xdr:col>
      <xdr:colOff>1202577</xdr:colOff>
      <xdr:row>7</xdr:row>
      <xdr:rowOff>90048</xdr:rowOff>
    </xdr:to>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305" y="178894"/>
          <a:ext cx="1147360" cy="1009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1512794</xdr:colOff>
      <xdr:row>1</xdr:row>
      <xdr:rowOff>126627</xdr:rowOff>
    </xdr:from>
    <xdr:to>
      <xdr:col>3</xdr:col>
      <xdr:colOff>561975</xdr:colOff>
      <xdr:row>6</xdr:row>
      <xdr:rowOff>142315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80882" y="283509"/>
          <a:ext cx="3038475" cy="800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Y80"/>
  <sheetViews>
    <sheetView tabSelected="1" zoomScale="85" zoomScaleNormal="85" workbookViewId="0">
      <selection activeCell="V20" sqref="V20"/>
    </sheetView>
  </sheetViews>
  <sheetFormatPr defaultRowHeight="12.75" x14ac:dyDescent="0.2"/>
  <cols>
    <col min="1" max="1" width="2.5703125" style="14" customWidth="1"/>
    <col min="2" max="2" width="25.5703125" style="14" customWidth="1"/>
    <col min="3" max="3" width="34.28515625" style="14" customWidth="1"/>
    <col min="4" max="4" width="19.7109375" style="14" customWidth="1"/>
    <col min="5" max="5" width="13.85546875" style="14" customWidth="1"/>
    <col min="6" max="19" width="12.7109375" style="14" customWidth="1"/>
    <col min="20" max="20" width="24.7109375" style="14" customWidth="1"/>
    <col min="21" max="21" width="28.140625" style="14" customWidth="1"/>
    <col min="22" max="22" width="68.42578125" style="14" bestFit="1" customWidth="1"/>
    <col min="23" max="23" width="41.7109375" style="14" customWidth="1"/>
    <col min="24" max="24" width="44" style="1" customWidth="1"/>
    <col min="25" max="25" width="33.5703125" style="14" customWidth="1"/>
    <col min="26" max="16384" width="9.140625" style="14"/>
  </cols>
  <sheetData>
    <row r="1" spans="2:24" x14ac:dyDescent="0.2">
      <c r="X1" s="14"/>
    </row>
    <row r="2" spans="2:24" x14ac:dyDescent="0.2">
      <c r="X2" s="14"/>
    </row>
    <row r="3" spans="2:24" x14ac:dyDescent="0.2">
      <c r="X3" s="14"/>
    </row>
    <row r="4" spans="2:24" x14ac:dyDescent="0.2">
      <c r="X4" s="14"/>
    </row>
    <row r="5" spans="2:24" x14ac:dyDescent="0.2">
      <c r="X5" s="14"/>
    </row>
    <row r="6" spans="2:24" x14ac:dyDescent="0.2">
      <c r="X6" s="14"/>
    </row>
    <row r="7" spans="2:24" x14ac:dyDescent="0.2">
      <c r="X7" s="14"/>
    </row>
    <row r="8" spans="2:24" ht="18" x14ac:dyDescent="0.25">
      <c r="C8" s="4"/>
      <c r="D8" s="1"/>
      <c r="E8" s="1"/>
      <c r="F8" s="31" t="s">
        <v>9</v>
      </c>
      <c r="G8" s="1"/>
      <c r="H8" s="1"/>
      <c r="I8" s="1"/>
      <c r="J8" s="1"/>
      <c r="K8" s="1"/>
      <c r="L8" s="1"/>
      <c r="M8" s="1"/>
      <c r="N8" s="1"/>
      <c r="O8" s="1"/>
      <c r="P8" s="1"/>
      <c r="Q8" s="1"/>
      <c r="R8" s="1"/>
      <c r="S8" s="1"/>
      <c r="T8" s="1"/>
      <c r="U8" s="1"/>
      <c r="X8" s="14"/>
    </row>
    <row r="9" spans="2:24" ht="20.25" x14ac:dyDescent="0.3">
      <c r="B9" s="15" t="s">
        <v>45</v>
      </c>
      <c r="C9" s="1"/>
      <c r="D9" s="1"/>
      <c r="E9" s="1"/>
      <c r="F9" s="1"/>
      <c r="G9" s="1"/>
      <c r="H9" s="1"/>
      <c r="I9" s="1"/>
      <c r="J9" s="1"/>
      <c r="K9" s="1"/>
      <c r="L9" s="1"/>
      <c r="M9" s="1"/>
      <c r="N9" s="1"/>
      <c r="O9" s="1"/>
      <c r="P9" s="1"/>
      <c r="Q9" s="1"/>
      <c r="R9" s="1"/>
      <c r="S9" s="1"/>
      <c r="T9" s="1"/>
      <c r="U9" s="1"/>
      <c r="X9" s="14"/>
    </row>
    <row r="10" spans="2:24" ht="24" customHeight="1" x14ac:dyDescent="0.3">
      <c r="B10" s="16" t="s">
        <v>39</v>
      </c>
      <c r="C10" s="1"/>
      <c r="D10" s="1"/>
      <c r="E10" s="1"/>
      <c r="F10" s="55" t="s">
        <v>108</v>
      </c>
      <c r="G10" s="57"/>
      <c r="H10" s="57"/>
      <c r="I10" s="57"/>
      <c r="J10" s="57"/>
      <c r="K10" s="57"/>
      <c r="L10" s="57"/>
      <c r="M10" s="56"/>
      <c r="N10" s="55" t="s">
        <v>41</v>
      </c>
      <c r="O10" s="57"/>
      <c r="P10" s="57"/>
      <c r="Q10" s="57"/>
      <c r="R10" s="57"/>
      <c r="S10" s="56"/>
      <c r="T10" s="1"/>
      <c r="U10" s="1"/>
      <c r="X10" s="14"/>
    </row>
    <row r="11" spans="2:24" ht="34.5" customHeight="1" x14ac:dyDescent="0.25">
      <c r="B11" s="3">
        <v>43315</v>
      </c>
      <c r="C11" s="1"/>
      <c r="D11" s="1"/>
      <c r="E11" s="1"/>
      <c r="F11" s="55" t="s">
        <v>11</v>
      </c>
      <c r="G11" s="56"/>
      <c r="H11" s="55" t="s">
        <v>12</v>
      </c>
      <c r="I11" s="56"/>
      <c r="J11" s="55" t="s">
        <v>13</v>
      </c>
      <c r="K11" s="56"/>
      <c r="L11" s="55" t="s">
        <v>14</v>
      </c>
      <c r="M11" s="56"/>
      <c r="N11" s="55" t="s">
        <v>44</v>
      </c>
      <c r="O11" s="56"/>
      <c r="P11" s="55" t="s">
        <v>43</v>
      </c>
      <c r="Q11" s="56"/>
      <c r="R11" s="55" t="s">
        <v>42</v>
      </c>
      <c r="S11" s="56"/>
      <c r="T11" s="1"/>
      <c r="U11" s="1"/>
      <c r="X11" s="14"/>
    </row>
    <row r="12" spans="2:24" ht="30" customHeight="1" x14ac:dyDescent="0.2">
      <c r="C12" s="12" t="s">
        <v>15</v>
      </c>
      <c r="D12" s="12" t="s">
        <v>16</v>
      </c>
      <c r="E12" s="12" t="s">
        <v>17</v>
      </c>
      <c r="F12" s="12" t="s">
        <v>17</v>
      </c>
      <c r="G12" s="12" t="s">
        <v>18</v>
      </c>
      <c r="H12" s="12" t="s">
        <v>17</v>
      </c>
      <c r="I12" s="12" t="s">
        <v>19</v>
      </c>
      <c r="J12" s="12" t="s">
        <v>17</v>
      </c>
      <c r="K12" s="12" t="s">
        <v>19</v>
      </c>
      <c r="L12" s="12" t="s">
        <v>17</v>
      </c>
      <c r="M12" s="12" t="s">
        <v>19</v>
      </c>
      <c r="N12" s="12" t="s">
        <v>17</v>
      </c>
      <c r="O12" s="12" t="s">
        <v>19</v>
      </c>
      <c r="P12" s="12" t="s">
        <v>17</v>
      </c>
      <c r="Q12" s="12" t="s">
        <v>19</v>
      </c>
      <c r="R12" s="12" t="s">
        <v>17</v>
      </c>
      <c r="S12" s="12" t="s">
        <v>19</v>
      </c>
      <c r="T12" s="1"/>
      <c r="U12" s="1"/>
      <c r="X12" s="14"/>
    </row>
    <row r="13" spans="2:24" x14ac:dyDescent="0.2">
      <c r="C13" s="39" t="s">
        <v>80</v>
      </c>
      <c r="D13" s="5">
        <f>COUNTIF($D$30:$D$80, "Housing")</f>
        <v>33</v>
      </c>
      <c r="E13" s="6">
        <f>SUMIF($D$30:$D$80, "Housing", $E$30:$E$80)</f>
        <v>99.881815000000003</v>
      </c>
      <c r="F13" s="6">
        <f>SUMIF($D$30:$D$80, "Housing", $F$30:$F$80)</f>
        <v>98.268916332694033</v>
      </c>
      <c r="G13" s="7">
        <f>COUNTIFS($D$30:$D$80, "Housing", $G$30:$G$80, "=100")</f>
        <v>26</v>
      </c>
      <c r="H13" s="6">
        <f>SUMIF($D$30:$D$80, "Housing", $H$30:$H$80)</f>
        <v>0.62455188275973295</v>
      </c>
      <c r="I13" s="7">
        <f>COUNTIFS($D$30:$D$80, "Housing", $I$30:$I$80, "&gt;0")</f>
        <v>6</v>
      </c>
      <c r="J13" s="6">
        <f>SUMIF($D$30:$D$80, "Housing", $J$30:$J$80)</f>
        <v>0.25674867397623496</v>
      </c>
      <c r="K13" s="7">
        <f>COUNTIFS($D$30:$D$80, "Housing", $K$30:$K$80, "&gt;0")</f>
        <v>4</v>
      </c>
      <c r="L13" s="6">
        <f>SUMIF($D$30:$D$80, "Housing", $L$30:$L$80)</f>
        <v>0.73159811057000002</v>
      </c>
      <c r="M13" s="7">
        <f>COUNTIFS($D$30:$D$80, "Housing", $M$30:$M$80, "&gt;0")</f>
        <v>2</v>
      </c>
      <c r="N13" s="6">
        <f>SUMIF($D$30:$D$80, "Housing", $N$30:$N$80)</f>
        <v>4.0649782102546403</v>
      </c>
      <c r="O13" s="5">
        <f>COUNTIFS($D$30:$D$80, "Housing", $O$30:$O$80, "&gt;0")</f>
        <v>22</v>
      </c>
      <c r="P13" s="6">
        <f>SUMIF($D$30:$D$80, "Housing", $P$30:$P$80)</f>
        <v>1.2292986813733477</v>
      </c>
      <c r="Q13" s="5">
        <f>COUNTIFS($D$30:$D$80, "Housing", $Q$30:$Q$80, "&gt;0")</f>
        <v>16</v>
      </c>
      <c r="R13" s="6">
        <f>SUMIF($D$30:$D$80, "Housing", $R$30:$R$80)</f>
        <v>1.9088663640378094</v>
      </c>
      <c r="S13" s="5">
        <f>COUNTIFS($D$30:$D$80, "Housing", $S$30:$S$80, "&gt;0")</f>
        <v>10</v>
      </c>
      <c r="T13" s="1"/>
      <c r="U13" s="1"/>
      <c r="X13" s="14"/>
    </row>
    <row r="14" spans="2:24" x14ac:dyDescent="0.2">
      <c r="C14" s="39" t="s">
        <v>37</v>
      </c>
      <c r="D14" s="5">
        <f>COUNTIF($D$30:$D$80, "Employment")</f>
        <v>13</v>
      </c>
      <c r="E14" s="6">
        <f>SUMIF($D$30:$D$80, "Employment", $E$30:$E$80)</f>
        <v>93.702325000000002</v>
      </c>
      <c r="F14" s="6">
        <f>SUMIF($D$30:$D$80, "Employment", $F$30:$F$80)</f>
        <v>81.460239555321209</v>
      </c>
      <c r="G14" s="7">
        <f>COUNTIFS($D$30:$D$80, "Employment", $G$30:$G$80, "=100")</f>
        <v>9</v>
      </c>
      <c r="H14" s="6">
        <f>SUMIF($D$30:$D$80, "Employment", $H$30:$H$80)</f>
        <v>2.5553368229652635</v>
      </c>
      <c r="I14" s="7">
        <f>COUNTIFS($D$30:$D$80, "Employment", $I$30:$I$80, "&gt;0")</f>
        <v>4</v>
      </c>
      <c r="J14" s="6">
        <f>SUMIF($D$30:$D$80, "Employment", $J$30:$J$80)</f>
        <v>2.7711408700435198</v>
      </c>
      <c r="K14" s="7">
        <f>COUNTIFS($D$30:$D$80, "Employment", $K$30:$K$80, "&gt;0")</f>
        <v>3</v>
      </c>
      <c r="L14" s="6">
        <f>SUMIF($D$30:$D$80, "Employment", $L$30:$L$80)</f>
        <v>6.9156077516699996</v>
      </c>
      <c r="M14" s="7">
        <f>COUNTIFS($D$30:$D$80, "Employment", $M$30:$M$80, "&gt;0")</f>
        <v>1</v>
      </c>
      <c r="N14" s="6">
        <f>SUMIF($D$30:$D$80, "Employment", $N$30:$N$80)</f>
        <v>2.368471476153589</v>
      </c>
      <c r="O14" s="5">
        <f>COUNTIFS($D$30:$D$80, "Employment", $O$30:$O$80, "&gt;0")</f>
        <v>9</v>
      </c>
      <c r="P14" s="6">
        <f>SUMIF($D$30:$D$80, "Employment", $P$30:$P$80)</f>
        <v>0.56758484572100398</v>
      </c>
      <c r="Q14" s="5">
        <f>COUNTIFS($D$30:$D$80, "Employment", $Q$30:$Q$80, "&gt;0")</f>
        <v>7</v>
      </c>
      <c r="R14" s="6">
        <f>SUMIF($D$30:$D$80, "Employment", $R$30:$R$80)</f>
        <v>0.47146569163322005</v>
      </c>
      <c r="S14" s="5">
        <f>COUNTIFS($D$30:$D$80, "Employment", $S$30:$S$80, "&gt;0")</f>
        <v>7</v>
      </c>
      <c r="T14" s="1"/>
      <c r="U14" s="1"/>
      <c r="X14" s="14"/>
    </row>
    <row r="15" spans="2:24" x14ac:dyDescent="0.2">
      <c r="C15" s="39" t="s">
        <v>46</v>
      </c>
      <c r="D15" s="5">
        <f>COUNTIF($D$30:$D$80, "Retail")</f>
        <v>3</v>
      </c>
      <c r="E15" s="6">
        <f>SUMIF($D$30:$D$80, "Retail", $E$30:$E$80)</f>
        <v>2.1042589999999999</v>
      </c>
      <c r="F15" s="6">
        <f>SUMIF($D$30:$D$80, "Retail", $F$30:$F$80)</f>
        <v>2.1042589999999999</v>
      </c>
      <c r="G15" s="7">
        <f>COUNTIFS($D$30:$D$80, "Retail", $G$30:$G$80, "=100")</f>
        <v>3</v>
      </c>
      <c r="H15" s="6">
        <f>SUMIF($D$30:$D$80, "Retail", $H$30:$H$80)</f>
        <v>0</v>
      </c>
      <c r="I15" s="7">
        <f>COUNTIFS($D$30:$D$80, "Retail", $I$30:$I$80, "&gt;0")</f>
        <v>0</v>
      </c>
      <c r="J15" s="6">
        <f>SUMIF($D$30:$D$80, "Retail", $J$30:$J$80)</f>
        <v>0</v>
      </c>
      <c r="K15" s="7">
        <f>COUNTIFS($D$30:$D$80, "Retail", $K$30:$K$80, "&gt;0")</f>
        <v>0</v>
      </c>
      <c r="L15" s="6">
        <f>SUMIF($D$30:$D$80, "Retail", $L$30:$L$80)</f>
        <v>0</v>
      </c>
      <c r="M15" s="7">
        <f>COUNTIFS($D$30:$D$80, "Retail", $M$30:$M$80, "&gt;0")</f>
        <v>0</v>
      </c>
      <c r="N15" s="6">
        <f>SUMIF($D$30:$D$80, "Retail", $N$30:$N$80)</f>
        <v>1.9812359078243E-2</v>
      </c>
      <c r="O15" s="5">
        <f>COUNTIFS($D$30:$D$80, "Retail", $O$30:$O$80, "&gt;0")</f>
        <v>3</v>
      </c>
      <c r="P15" s="6">
        <f>SUMIF($D$30:$D$80, "Retail", $P$30:$P$80)</f>
        <v>7.1032793250100004E-3</v>
      </c>
      <c r="Q15" s="5">
        <f>COUNTIFS($D$30:$D$80, "Retail", $Q$30:$Q$80, "&gt;0")</f>
        <v>2</v>
      </c>
      <c r="R15" s="6">
        <f>SUMIF($D$30:$D$80, "Retail", $R$30:$R$80)</f>
        <v>1.5599999999999999E-2</v>
      </c>
      <c r="S15" s="5">
        <f>COUNTIFS($D$30:$D$80, "Retail", $S$30:$S$80, "&gt;0")</f>
        <v>1</v>
      </c>
      <c r="T15" s="1"/>
      <c r="U15" s="1"/>
      <c r="X15" s="14"/>
    </row>
    <row r="16" spans="2:24" x14ac:dyDescent="0.2">
      <c r="C16" s="39" t="s">
        <v>87</v>
      </c>
      <c r="D16" s="5">
        <f>COUNTIF($D$30:$D$80, "Gypsy and Traveller")</f>
        <v>1</v>
      </c>
      <c r="E16" s="6">
        <f>SUMIF($D$30:$D$80, "Gypsy and Traveller", $E$30:$E$80)</f>
        <v>3.5600900000000002</v>
      </c>
      <c r="F16" s="6">
        <f>SUMIF($D$30:$D$80, "Gypsy and Traveller", $F$30:$F$80)</f>
        <v>3.5600900000000002</v>
      </c>
      <c r="G16" s="7">
        <f>COUNTIFS($D$30:$D$80, "Gypsy and Traveller", $G$30:$G$80, "=100")</f>
        <v>1</v>
      </c>
      <c r="H16" s="6">
        <f>SUMIF($D$30:$D$80, "Gypsy and Traveller", $H$30:$H$80)</f>
        <v>0</v>
      </c>
      <c r="I16" s="7">
        <f>COUNTIFS($D$30:$D$80, "Gypsy and Traveller", $I$30:$I$80, "&gt;0")</f>
        <v>0</v>
      </c>
      <c r="J16" s="6">
        <f>SUMIF($D$30:$D$80, "Gypsy and Traveller", $J$30:$J$80)</f>
        <v>0</v>
      </c>
      <c r="K16" s="7">
        <f>COUNTIFS($D$30:$D$80, "Gypsy and Traveller", $K$30:$K$80, "&gt;0")</f>
        <v>0</v>
      </c>
      <c r="L16" s="6">
        <f>SUMIF($D$30:$D$80, "Gypsy and Traveller", $L$30:$L$80)</f>
        <v>0</v>
      </c>
      <c r="M16" s="7">
        <f>COUNTIFS($D$30:$D$80, "Gypsy and Traveller", $M$30:$M$80, "&gt;0")</f>
        <v>0</v>
      </c>
      <c r="N16" s="6">
        <f>SUMIF($D$30:$D$80, "Gypsy and Traveller", $N$30:$N$80)</f>
        <v>0</v>
      </c>
      <c r="O16" s="5">
        <f>COUNTIFS($D$30:$D$80, "Gypsy and Traveller", $O$30:$O$80, "&gt;0")</f>
        <v>0</v>
      </c>
      <c r="P16" s="6">
        <f>SUMIF($D$30:$D$80, "Gypsy and Traveller", $P$30:$P$80)</f>
        <v>0</v>
      </c>
      <c r="Q16" s="5">
        <f>COUNTIFS($D$30:$D$80, "Gypsy and Traveller", $Q$30:$Q$80, "&gt;0")</f>
        <v>0</v>
      </c>
      <c r="R16" s="6">
        <f>SUMIF($D$30:$D$80, "Gypsy and Traveller", $R$30:$R$80)</f>
        <v>0</v>
      </c>
      <c r="S16" s="5">
        <f>COUNTIFS($D$30:$D$80, "Gypsy and Traveller", $S$30:$S$80, "&gt;0")</f>
        <v>0</v>
      </c>
      <c r="T16" s="1"/>
      <c r="U16" s="1"/>
      <c r="X16" s="14"/>
    </row>
    <row r="17" spans="2:25" x14ac:dyDescent="0.2">
      <c r="C17" s="39" t="s">
        <v>114</v>
      </c>
      <c r="D17" s="5">
        <f>COUNTIF($D$30:$D$80, "Mixed use")</f>
        <v>1</v>
      </c>
      <c r="E17" s="6">
        <f>SUMIF($D$30:$D$80, "Mixed use", $E$30:$E$80)</f>
        <v>1.37496</v>
      </c>
      <c r="F17" s="6">
        <f>SUMIF($D$30:$D$80, "Mixed use", $F$30:$F$80)</f>
        <v>0.92186397747100002</v>
      </c>
      <c r="G17" s="7">
        <f>COUNTIFS($D$30:$D$80, "Mixed use", $G$30:$G$80, "=100")</f>
        <v>0</v>
      </c>
      <c r="H17" s="6">
        <f>SUMIF($D$30:$D$80, "Mixed use", $H$30:$H$80)</f>
        <v>0.31762273814600001</v>
      </c>
      <c r="I17" s="7">
        <f>COUNTIFS($D$30:$D$80, "Mixed use", $I$30:$I$80, "&gt;0")</f>
        <v>1</v>
      </c>
      <c r="J17" s="6">
        <f>SUMIF($D$30:$D$80, "Mixed use", $J$30:$J$80)</f>
        <v>0.13547328438299999</v>
      </c>
      <c r="K17" s="7">
        <f>COUNTIFS($D$30:$D$80, "Mixed use", $K$30:$K$80, "&gt;0")</f>
        <v>1</v>
      </c>
      <c r="L17" s="6">
        <f>SUMIF($D$30:$D$80, "Mixed use", $L$30:$L$80)</f>
        <v>0</v>
      </c>
      <c r="M17" s="7">
        <f>COUNTIFS($D$30:$D$80, "Mixed use", $M$30:$M$80, "&gt;0")</f>
        <v>0</v>
      </c>
      <c r="N17" s="6">
        <f>SUMIF($D$30:$D$80, "Mixed use", $N$30:$N$80)</f>
        <v>0.171120851494</v>
      </c>
      <c r="O17" s="5">
        <f>COUNTIFS($D$30:$D$80, "Mixed use", $O$30:$O$80, "&gt;0")</f>
        <v>1</v>
      </c>
      <c r="P17" s="6">
        <f>SUMIF($D$30:$D$80, "Mixed use", $P$30:$P$80)</f>
        <v>1.2900686771E-2</v>
      </c>
      <c r="Q17" s="5">
        <f>COUNTIFS($D$30:$D$80, "Mixed use", $Q$30:$Q$80, "&gt;0")</f>
        <v>1</v>
      </c>
      <c r="R17" s="6">
        <f>SUMIF($D$30:$D$80, "Mixed use", $R$30:$R$80)</f>
        <v>9.7782192548299994E-4</v>
      </c>
      <c r="S17" s="5">
        <f>COUNTIFS($D$30:$D$80, "Mixed use", $S$30:$S$80, "&gt;0")</f>
        <v>1</v>
      </c>
      <c r="T17" s="1"/>
      <c r="U17" s="1"/>
      <c r="X17" s="14"/>
    </row>
    <row r="18" spans="2:25" x14ac:dyDescent="0.2">
      <c r="C18" s="8" t="s">
        <v>21</v>
      </c>
      <c r="D18" s="9">
        <f t="shared" ref="D18:S18" si="0">SUM(D13:D17)</f>
        <v>51</v>
      </c>
      <c r="E18" s="49">
        <f t="shared" si="0"/>
        <v>200.62344899999999</v>
      </c>
      <c r="F18" s="49">
        <f t="shared" si="0"/>
        <v>186.31536886548625</v>
      </c>
      <c r="G18" s="10">
        <f t="shared" si="0"/>
        <v>39</v>
      </c>
      <c r="H18" s="49">
        <f t="shared" si="0"/>
        <v>3.4975114438709967</v>
      </c>
      <c r="I18" s="10">
        <f t="shared" si="0"/>
        <v>11</v>
      </c>
      <c r="J18" s="49">
        <f t="shared" si="0"/>
        <v>3.1633628284027546</v>
      </c>
      <c r="K18" s="10">
        <f t="shared" si="0"/>
        <v>8</v>
      </c>
      <c r="L18" s="49">
        <f t="shared" si="0"/>
        <v>7.6472058622399999</v>
      </c>
      <c r="M18" s="10">
        <f t="shared" si="0"/>
        <v>3</v>
      </c>
      <c r="N18" s="49">
        <f t="shared" si="0"/>
        <v>6.6243828969804719</v>
      </c>
      <c r="O18" s="10">
        <f t="shared" si="0"/>
        <v>35</v>
      </c>
      <c r="P18" s="49">
        <f t="shared" si="0"/>
        <v>1.8168874931903618</v>
      </c>
      <c r="Q18" s="10">
        <f t="shared" si="0"/>
        <v>26</v>
      </c>
      <c r="R18" s="49">
        <f t="shared" si="0"/>
        <v>2.3969098775965128</v>
      </c>
      <c r="S18" s="10">
        <f t="shared" si="0"/>
        <v>19</v>
      </c>
      <c r="T18" s="1"/>
      <c r="U18" s="1"/>
      <c r="X18" s="14"/>
    </row>
    <row r="19" spans="2:25" x14ac:dyDescent="0.2">
      <c r="B19" s="22"/>
      <c r="C19" s="23"/>
      <c r="D19" s="24"/>
      <c r="E19" s="25"/>
      <c r="F19" s="25"/>
      <c r="G19" s="25"/>
      <c r="H19" s="25"/>
      <c r="I19" s="25"/>
      <c r="J19" s="25"/>
      <c r="K19" s="25"/>
      <c r="X19" s="14"/>
    </row>
    <row r="20" spans="2:25" x14ac:dyDescent="0.2">
      <c r="B20" s="22"/>
      <c r="C20" s="26"/>
      <c r="D20" s="24"/>
      <c r="E20" s="25"/>
      <c r="F20" s="25"/>
      <c r="G20" s="25"/>
      <c r="H20" s="25"/>
      <c r="I20" s="25"/>
      <c r="J20" s="25"/>
      <c r="K20" s="25"/>
      <c r="X20" s="14"/>
    </row>
    <row r="21" spans="2:25" x14ac:dyDescent="0.2">
      <c r="C21" s="22"/>
      <c r="D21" s="26"/>
      <c r="E21" s="26"/>
      <c r="F21" s="26"/>
      <c r="G21" s="26"/>
      <c r="H21" s="26"/>
      <c r="I21" s="26"/>
      <c r="J21" s="26"/>
      <c r="K21" s="26"/>
      <c r="X21" s="14"/>
    </row>
    <row r="22" spans="2:25" ht="16.5" thickBot="1" x14ac:dyDescent="0.3">
      <c r="B22" s="2" t="s">
        <v>20</v>
      </c>
      <c r="C22" s="22"/>
      <c r="D22" s="26"/>
      <c r="E22" s="26"/>
      <c r="F22" s="26"/>
      <c r="G22" s="26"/>
      <c r="H22" s="26"/>
      <c r="I22" s="26"/>
      <c r="J22" s="26"/>
      <c r="K22" s="26"/>
      <c r="X22" s="14"/>
    </row>
    <row r="23" spans="2:25" ht="14.25" customHeight="1" x14ac:dyDescent="0.2">
      <c r="B23" s="27" t="s">
        <v>14</v>
      </c>
      <c r="C23" s="51" t="s">
        <v>10</v>
      </c>
      <c r="X23" s="14"/>
    </row>
    <row r="24" spans="2:25" ht="15" customHeight="1" x14ac:dyDescent="0.2">
      <c r="B24" s="33" t="s">
        <v>13</v>
      </c>
      <c r="C24" s="52"/>
      <c r="X24" s="14"/>
    </row>
    <row r="25" spans="2:25" ht="18" x14ac:dyDescent="0.25">
      <c r="B25" s="28" t="s">
        <v>12</v>
      </c>
      <c r="C25" s="52"/>
      <c r="F25" s="31" t="s">
        <v>22</v>
      </c>
      <c r="X25" s="14"/>
    </row>
    <row r="26" spans="2:25" ht="15" customHeight="1" x14ac:dyDescent="0.2">
      <c r="B26" s="29" t="s">
        <v>23</v>
      </c>
      <c r="C26" s="52"/>
      <c r="X26" s="14"/>
    </row>
    <row r="27" spans="2:25" ht="18.75" customHeight="1" thickBot="1" x14ac:dyDescent="0.25">
      <c r="B27" s="30" t="s">
        <v>11</v>
      </c>
      <c r="C27" s="53"/>
      <c r="F27" s="54" t="s">
        <v>108</v>
      </c>
      <c r="G27" s="54"/>
      <c r="H27" s="54"/>
      <c r="I27" s="54"/>
      <c r="J27" s="54"/>
      <c r="K27" s="54"/>
      <c r="L27" s="54"/>
      <c r="M27" s="54"/>
      <c r="N27" s="54" t="s">
        <v>41</v>
      </c>
      <c r="O27" s="54"/>
      <c r="P27" s="54"/>
      <c r="Q27" s="54"/>
      <c r="R27" s="54"/>
      <c r="S27" s="54"/>
      <c r="V27" s="11"/>
      <c r="W27" s="11"/>
      <c r="X27" s="11"/>
    </row>
    <row r="28" spans="2:25" ht="30" customHeight="1" x14ac:dyDescent="0.2">
      <c r="F28" s="54" t="s">
        <v>11</v>
      </c>
      <c r="G28" s="54"/>
      <c r="H28" s="54" t="s">
        <v>12</v>
      </c>
      <c r="I28" s="54"/>
      <c r="J28" s="54" t="s">
        <v>13</v>
      </c>
      <c r="K28" s="54"/>
      <c r="L28" s="54" t="s">
        <v>14</v>
      </c>
      <c r="M28" s="54"/>
      <c r="N28" s="55" t="s">
        <v>44</v>
      </c>
      <c r="O28" s="56"/>
      <c r="P28" s="55" t="s">
        <v>43</v>
      </c>
      <c r="Q28" s="56"/>
      <c r="R28" s="55" t="s">
        <v>42</v>
      </c>
      <c r="S28" s="56"/>
      <c r="V28" s="11"/>
      <c r="W28" s="11"/>
      <c r="X28" s="11"/>
    </row>
    <row r="29" spans="2:25" ht="25.5" x14ac:dyDescent="0.2">
      <c r="B29" s="12" t="s">
        <v>24</v>
      </c>
      <c r="C29" s="12" t="s">
        <v>25</v>
      </c>
      <c r="D29" s="12" t="s">
        <v>15</v>
      </c>
      <c r="E29" s="12" t="s">
        <v>17</v>
      </c>
      <c r="F29" s="12" t="s">
        <v>17</v>
      </c>
      <c r="G29" s="12" t="s">
        <v>26</v>
      </c>
      <c r="H29" s="12" t="s">
        <v>17</v>
      </c>
      <c r="I29" s="12" t="s">
        <v>26</v>
      </c>
      <c r="J29" s="12" t="s">
        <v>17</v>
      </c>
      <c r="K29" s="37" t="s">
        <v>26</v>
      </c>
      <c r="L29" s="12" t="s">
        <v>17</v>
      </c>
      <c r="M29" s="12" t="s">
        <v>26</v>
      </c>
      <c r="N29" s="12" t="s">
        <v>17</v>
      </c>
      <c r="O29" s="12" t="s">
        <v>26</v>
      </c>
      <c r="P29" s="12" t="s">
        <v>17</v>
      </c>
      <c r="Q29" s="12" t="s">
        <v>26</v>
      </c>
      <c r="R29" s="12" t="s">
        <v>17</v>
      </c>
      <c r="S29" s="12" t="s">
        <v>26</v>
      </c>
      <c r="T29" s="34" t="s">
        <v>38</v>
      </c>
      <c r="U29" s="38" t="s">
        <v>77</v>
      </c>
      <c r="V29" s="12" t="s">
        <v>27</v>
      </c>
      <c r="W29" s="41" t="s">
        <v>40</v>
      </c>
      <c r="X29" s="40" t="s">
        <v>79</v>
      </c>
    </row>
    <row r="30" spans="2:25" ht="38.25" x14ac:dyDescent="0.2">
      <c r="B30" s="13" t="str">
        <f>Calculations!A2</f>
        <v>1/ABB/002A/R</v>
      </c>
      <c r="C30" s="32" t="str">
        <f>Calculations!B2</f>
        <v>Unknown</v>
      </c>
      <c r="D30" s="13" t="str">
        <f>Calculations!C2</f>
        <v>Housing</v>
      </c>
      <c r="E30" s="50">
        <f>Calculations!D2</f>
        <v>1.69041</v>
      </c>
      <c r="F30" s="50">
        <f>Calculations!H2</f>
        <v>1.69041</v>
      </c>
      <c r="G30" s="50">
        <f>Calculations!L2</f>
        <v>100</v>
      </c>
      <c r="H30" s="50">
        <f>Calculations!G2</f>
        <v>0</v>
      </c>
      <c r="I30" s="50">
        <f>Calculations!K2</f>
        <v>0</v>
      </c>
      <c r="J30" s="50">
        <f>Calculations!F2</f>
        <v>0</v>
      </c>
      <c r="K30" s="50">
        <f>Calculations!J2</f>
        <v>0</v>
      </c>
      <c r="L30" s="50">
        <f>Calculations!E2</f>
        <v>0</v>
      </c>
      <c r="M30" s="50">
        <f>Calculations!I2</f>
        <v>0</v>
      </c>
      <c r="N30" s="50">
        <f>Calculations!O2</f>
        <v>1.0039564435899999E-2</v>
      </c>
      <c r="O30" s="50">
        <f>Calculations!R2</f>
        <v>0.59391298181506258</v>
      </c>
      <c r="P30" s="50">
        <f>Calculations!N2</f>
        <v>0</v>
      </c>
      <c r="Q30" s="50">
        <f>Calculations!Q2</f>
        <v>0</v>
      </c>
      <c r="R30" s="50">
        <f>Calculations!M2</f>
        <v>0</v>
      </c>
      <c r="S30" s="50">
        <f>Calculations!P2</f>
        <v>0</v>
      </c>
      <c r="T30" s="35" t="s">
        <v>106</v>
      </c>
      <c r="U30" s="35" t="s">
        <v>104</v>
      </c>
      <c r="V30" s="32" t="s">
        <v>110</v>
      </c>
      <c r="W30" s="43" t="s">
        <v>111</v>
      </c>
      <c r="X30" s="32" t="s">
        <v>127</v>
      </c>
    </row>
    <row r="31" spans="2:25" x14ac:dyDescent="0.2">
      <c r="B31" s="13" t="str">
        <f>Calculations!A3</f>
        <v>1/ASP/003/R</v>
      </c>
      <c r="C31" s="32" t="str">
        <f>Calculations!B3</f>
        <v>Unknown</v>
      </c>
      <c r="D31" s="13" t="str">
        <f>Calculations!C3</f>
        <v>Housing</v>
      </c>
      <c r="E31" s="50">
        <f>Calculations!D3</f>
        <v>0.52940100000000001</v>
      </c>
      <c r="F31" s="50">
        <f>Calculations!H3</f>
        <v>0.52940100000000001</v>
      </c>
      <c r="G31" s="50">
        <f>Calculations!L3</f>
        <v>100</v>
      </c>
      <c r="H31" s="50">
        <f>Calculations!G3</f>
        <v>0</v>
      </c>
      <c r="I31" s="50">
        <f>Calculations!K3</f>
        <v>0</v>
      </c>
      <c r="J31" s="50">
        <f>Calculations!F3</f>
        <v>0</v>
      </c>
      <c r="K31" s="50">
        <f>Calculations!J3</f>
        <v>0</v>
      </c>
      <c r="L31" s="50">
        <f>Calculations!E3</f>
        <v>0</v>
      </c>
      <c r="M31" s="50">
        <f>Calculations!I3</f>
        <v>0</v>
      </c>
      <c r="N31" s="50">
        <f>Calculations!O3</f>
        <v>0</v>
      </c>
      <c r="O31" s="50">
        <f>Calculations!R3</f>
        <v>0</v>
      </c>
      <c r="P31" s="50">
        <f>Calculations!N3</f>
        <v>0</v>
      </c>
      <c r="Q31" s="50">
        <f>Calculations!Q3</f>
        <v>0</v>
      </c>
      <c r="R31" s="50">
        <f>Calculations!M3</f>
        <v>0</v>
      </c>
      <c r="S31" s="50">
        <f>Calculations!P3</f>
        <v>0</v>
      </c>
      <c r="T31" s="35" t="s">
        <v>106</v>
      </c>
      <c r="U31" s="35" t="s">
        <v>104</v>
      </c>
      <c r="V31" s="32" t="s">
        <v>112</v>
      </c>
      <c r="W31" s="43" t="s">
        <v>113</v>
      </c>
      <c r="X31" s="32"/>
      <c r="Y31" s="42"/>
    </row>
    <row r="32" spans="2:25" x14ac:dyDescent="0.2">
      <c r="B32" s="13" t="str">
        <f>Calculations!A4</f>
        <v>1/ASP/003/R</v>
      </c>
      <c r="C32" s="32" t="str">
        <f>Calculations!B4</f>
        <v>Unknown</v>
      </c>
      <c r="D32" s="13" t="str">
        <f>Calculations!C4</f>
        <v>Housing</v>
      </c>
      <c r="E32" s="50">
        <f>Calculations!D4</f>
        <v>0.52940100000000001</v>
      </c>
      <c r="F32" s="50">
        <f>Calculations!H4</f>
        <v>0.52940100000000001</v>
      </c>
      <c r="G32" s="50">
        <f>Calculations!L4</f>
        <v>100</v>
      </c>
      <c r="H32" s="50">
        <f>Calculations!G4</f>
        <v>0</v>
      </c>
      <c r="I32" s="50">
        <f>Calculations!K4</f>
        <v>0</v>
      </c>
      <c r="J32" s="50">
        <f>Calculations!F4</f>
        <v>0</v>
      </c>
      <c r="K32" s="50">
        <f>Calculations!J4</f>
        <v>0</v>
      </c>
      <c r="L32" s="50">
        <f>Calculations!E4</f>
        <v>0</v>
      </c>
      <c r="M32" s="50">
        <f>Calculations!I4</f>
        <v>0</v>
      </c>
      <c r="N32" s="50">
        <f>Calculations!O4</f>
        <v>0</v>
      </c>
      <c r="O32" s="50">
        <f>Calculations!R4</f>
        <v>0</v>
      </c>
      <c r="P32" s="50">
        <f>Calculations!N4</f>
        <v>0</v>
      </c>
      <c r="Q32" s="50">
        <f>Calculations!Q4</f>
        <v>0</v>
      </c>
      <c r="R32" s="50">
        <f>Calculations!M4</f>
        <v>0</v>
      </c>
      <c r="S32" s="50">
        <f>Calculations!P4</f>
        <v>0</v>
      </c>
      <c r="T32" s="35" t="s">
        <v>106</v>
      </c>
      <c r="U32" s="35" t="s">
        <v>104</v>
      </c>
      <c r="V32" s="32" t="s">
        <v>112</v>
      </c>
      <c r="W32" s="43" t="s">
        <v>113</v>
      </c>
      <c r="X32" s="13"/>
    </row>
    <row r="33" spans="2:25" ht="38.25" x14ac:dyDescent="0.2">
      <c r="B33" s="13" t="str">
        <f>Calculations!A5</f>
        <v>1/ASP/004/R</v>
      </c>
      <c r="C33" s="32" t="str">
        <f>Calculations!B5</f>
        <v>Unknown</v>
      </c>
      <c r="D33" s="13" t="str">
        <f>Calculations!C5</f>
        <v>Housing</v>
      </c>
      <c r="E33" s="50">
        <f>Calculations!D5</f>
        <v>2.5983800000000001</v>
      </c>
      <c r="F33" s="50">
        <f>Calculations!H5</f>
        <v>2.5983800000000001</v>
      </c>
      <c r="G33" s="50">
        <f>Calculations!L5</f>
        <v>100</v>
      </c>
      <c r="H33" s="50">
        <f>Calculations!G5</f>
        <v>0</v>
      </c>
      <c r="I33" s="50">
        <f>Calculations!K5</f>
        <v>0</v>
      </c>
      <c r="J33" s="50">
        <f>Calculations!F5</f>
        <v>0</v>
      </c>
      <c r="K33" s="50">
        <f>Calculations!J5</f>
        <v>0</v>
      </c>
      <c r="L33" s="50">
        <f>Calculations!E5</f>
        <v>0</v>
      </c>
      <c r="M33" s="50">
        <f>Calculations!I5</f>
        <v>0</v>
      </c>
      <c r="N33" s="50">
        <f>Calculations!O5</f>
        <v>0.36803436765399999</v>
      </c>
      <c r="O33" s="50">
        <f>Calculations!R5</f>
        <v>14.163993244021276</v>
      </c>
      <c r="P33" s="50">
        <f>Calculations!N5</f>
        <v>0</v>
      </c>
      <c r="Q33" s="50">
        <f>Calculations!Q5</f>
        <v>0</v>
      </c>
      <c r="R33" s="50">
        <f>Calculations!M5</f>
        <v>0</v>
      </c>
      <c r="S33" s="50">
        <f>Calculations!P5</f>
        <v>0</v>
      </c>
      <c r="T33" s="35" t="s">
        <v>106</v>
      </c>
      <c r="U33" s="35" t="s">
        <v>104</v>
      </c>
      <c r="V33" s="32" t="s">
        <v>110</v>
      </c>
      <c r="W33" s="43" t="s">
        <v>111</v>
      </c>
      <c r="X33" s="32" t="s">
        <v>128</v>
      </c>
    </row>
    <row r="34" spans="2:25" ht="51" x14ac:dyDescent="0.2">
      <c r="B34" s="13" t="str">
        <f>Calculations!A6</f>
        <v>1/ASP/006A/R</v>
      </c>
      <c r="C34" s="32" t="str">
        <f>Calculations!B6</f>
        <v>Unknown</v>
      </c>
      <c r="D34" s="13" t="str">
        <f>Calculations!C6</f>
        <v>Housing</v>
      </c>
      <c r="E34" s="50">
        <f>Calculations!D6</f>
        <v>4.6249500000000001</v>
      </c>
      <c r="F34" s="50">
        <f>Calculations!H6</f>
        <v>4.6249500000000001</v>
      </c>
      <c r="G34" s="50">
        <f>Calculations!L6</f>
        <v>100</v>
      </c>
      <c r="H34" s="50">
        <f>Calculations!G6</f>
        <v>0</v>
      </c>
      <c r="I34" s="50">
        <f>Calculations!K6</f>
        <v>0</v>
      </c>
      <c r="J34" s="50">
        <f>Calculations!F6</f>
        <v>0</v>
      </c>
      <c r="K34" s="50">
        <f>Calculations!J6</f>
        <v>0</v>
      </c>
      <c r="L34" s="50">
        <f>Calculations!E6</f>
        <v>0</v>
      </c>
      <c r="M34" s="50">
        <f>Calculations!I6</f>
        <v>0</v>
      </c>
      <c r="N34" s="50">
        <f>Calculations!O6</f>
        <v>0.40031106500500002</v>
      </c>
      <c r="O34" s="50">
        <f>Calculations!R6</f>
        <v>8.6554679511129855</v>
      </c>
      <c r="P34" s="50">
        <f>Calculations!N6</f>
        <v>0.115694584176</v>
      </c>
      <c r="Q34" s="50">
        <f>Calculations!Q6</f>
        <v>2.5015315663088247</v>
      </c>
      <c r="R34" s="50">
        <f>Calculations!M6</f>
        <v>6.51756799996E-2</v>
      </c>
      <c r="S34" s="50">
        <f>Calculations!P6</f>
        <v>1.4092191266846128</v>
      </c>
      <c r="T34" s="35" t="s">
        <v>106</v>
      </c>
      <c r="U34" s="35" t="s">
        <v>104</v>
      </c>
      <c r="V34" s="32" t="s">
        <v>150</v>
      </c>
      <c r="W34" s="43" t="s">
        <v>109</v>
      </c>
      <c r="X34" s="32" t="s">
        <v>122</v>
      </c>
      <c r="Y34" s="42"/>
    </row>
    <row r="35" spans="2:25" ht="51" x14ac:dyDescent="0.2">
      <c r="B35" s="13" t="str">
        <f>Calculations!A7</f>
        <v>1/BRN/007/R</v>
      </c>
      <c r="C35" s="32" t="str">
        <f>Calculations!B7</f>
        <v>Unknown</v>
      </c>
      <c r="D35" s="13" t="str">
        <f>Calculations!C7</f>
        <v>Housing</v>
      </c>
      <c r="E35" s="50">
        <f>Calculations!D7</f>
        <v>2.89208</v>
      </c>
      <c r="F35" s="50">
        <f>Calculations!H7</f>
        <v>2.89208</v>
      </c>
      <c r="G35" s="50">
        <f>Calculations!L7</f>
        <v>100</v>
      </c>
      <c r="H35" s="50">
        <f>Calculations!G7</f>
        <v>0</v>
      </c>
      <c r="I35" s="50">
        <f>Calculations!K7</f>
        <v>0</v>
      </c>
      <c r="J35" s="50">
        <f>Calculations!F7</f>
        <v>0</v>
      </c>
      <c r="K35" s="50">
        <f>Calculations!J7</f>
        <v>0</v>
      </c>
      <c r="L35" s="50">
        <f>Calculations!E7</f>
        <v>0</v>
      </c>
      <c r="M35" s="50">
        <f>Calculations!I7</f>
        <v>0</v>
      </c>
      <c r="N35" s="50">
        <f>Calculations!O7</f>
        <v>8.6243391290399998E-2</v>
      </c>
      <c r="O35" s="50">
        <f>Calculations!R7</f>
        <v>2.9820541371746287</v>
      </c>
      <c r="P35" s="50">
        <f>Calculations!N7</f>
        <v>1.4492130225199999E-4</v>
      </c>
      <c r="Q35" s="50">
        <f>Calculations!Q7</f>
        <v>5.0109714202926604E-3</v>
      </c>
      <c r="R35" s="50">
        <f>Calculations!M7</f>
        <v>0</v>
      </c>
      <c r="S35" s="50">
        <f>Calculations!P7</f>
        <v>0</v>
      </c>
      <c r="T35" s="35" t="s">
        <v>106</v>
      </c>
      <c r="U35" s="35" t="s">
        <v>104</v>
      </c>
      <c r="V35" s="32" t="s">
        <v>150</v>
      </c>
      <c r="W35" s="43" t="s">
        <v>109</v>
      </c>
      <c r="X35" s="32" t="s">
        <v>130</v>
      </c>
    </row>
    <row r="36" spans="2:25" x14ac:dyDescent="0.2">
      <c r="B36" s="13" t="str">
        <f>Calculations!A8</f>
        <v>1/FLI/006/M</v>
      </c>
      <c r="C36" s="32" t="str">
        <f>Calculations!B8</f>
        <v>Unknown</v>
      </c>
      <c r="D36" s="13" t="str">
        <f>Calculations!C8</f>
        <v>Housing</v>
      </c>
      <c r="E36" s="50">
        <f>Calculations!D8</f>
        <v>1.82744</v>
      </c>
      <c r="F36" s="50">
        <f>Calculations!H8</f>
        <v>1.82744</v>
      </c>
      <c r="G36" s="50">
        <f>Calculations!L8</f>
        <v>100</v>
      </c>
      <c r="H36" s="50">
        <f>Calculations!G8</f>
        <v>0</v>
      </c>
      <c r="I36" s="50">
        <f>Calculations!K8</f>
        <v>0</v>
      </c>
      <c r="J36" s="50">
        <f>Calculations!F8</f>
        <v>0</v>
      </c>
      <c r="K36" s="50">
        <f>Calculations!J8</f>
        <v>0</v>
      </c>
      <c r="L36" s="50">
        <f>Calculations!E8</f>
        <v>0</v>
      </c>
      <c r="M36" s="50">
        <f>Calculations!I8</f>
        <v>0</v>
      </c>
      <c r="N36" s="50">
        <f>Calculations!O8</f>
        <v>0.14122673715799999</v>
      </c>
      <c r="O36" s="50">
        <f>Calculations!R8</f>
        <v>7.7281189619358228</v>
      </c>
      <c r="P36" s="50">
        <f>Calculations!N8</f>
        <v>1.0800000000000001E-2</v>
      </c>
      <c r="Q36" s="50">
        <f>Calculations!Q8</f>
        <v>0.59099067548045359</v>
      </c>
      <c r="R36" s="50">
        <f>Calculations!M8</f>
        <v>0</v>
      </c>
      <c r="S36" s="50">
        <f>Calculations!P8</f>
        <v>0</v>
      </c>
      <c r="T36" s="35" t="s">
        <v>106</v>
      </c>
      <c r="U36" s="35" t="s">
        <v>104</v>
      </c>
      <c r="V36" s="32" t="s">
        <v>150</v>
      </c>
      <c r="W36" s="43" t="s">
        <v>109</v>
      </c>
      <c r="X36" s="13" t="s">
        <v>131</v>
      </c>
    </row>
    <row r="37" spans="2:25" ht="25.5" x14ac:dyDescent="0.2">
      <c r="B37" s="13" t="str">
        <f>Calculations!A9</f>
        <v>1/KBR/002/R</v>
      </c>
      <c r="C37" s="32" t="str">
        <f>Calculations!B9</f>
        <v>Unknown</v>
      </c>
      <c r="D37" s="13" t="str">
        <f>Calculations!C9</f>
        <v>Housing</v>
      </c>
      <c r="E37" s="50">
        <f>Calculations!D9</f>
        <v>0.97280500000000003</v>
      </c>
      <c r="F37" s="50">
        <f>Calculations!H9</f>
        <v>0.79259672440796503</v>
      </c>
      <c r="G37" s="50">
        <f>Calculations!L9</f>
        <v>81.475395830404352</v>
      </c>
      <c r="H37" s="50">
        <f>Calculations!G9</f>
        <v>0.18015289050399999</v>
      </c>
      <c r="I37" s="50">
        <f>Calculations!K9</f>
        <v>18.51891083043364</v>
      </c>
      <c r="J37" s="50">
        <f>Calculations!F9</f>
        <v>5.5385088034999998E-5</v>
      </c>
      <c r="K37" s="50">
        <f>Calculations!J9</f>
        <v>5.693339162010886E-3</v>
      </c>
      <c r="L37" s="50">
        <f>Calculations!E9</f>
        <v>0</v>
      </c>
      <c r="M37" s="50">
        <f>Calculations!I9</f>
        <v>0</v>
      </c>
      <c r="N37" s="50">
        <f>Calculations!O9</f>
        <v>5.5373179652999996E-4</v>
      </c>
      <c r="O37" s="50">
        <f>Calculations!R9</f>
        <v>5.6921150336398343E-2</v>
      </c>
      <c r="P37" s="50">
        <f>Calculations!N9</f>
        <v>1.1148332653800001E-3</v>
      </c>
      <c r="Q37" s="50">
        <f>Calculations!Q9</f>
        <v>0.11459987000272409</v>
      </c>
      <c r="R37" s="50">
        <f>Calculations!M9</f>
        <v>5.6070718509500002E-5</v>
      </c>
      <c r="S37" s="50">
        <f>Calculations!P9</f>
        <v>5.7638189061014287E-3</v>
      </c>
      <c r="T37" s="35" t="s">
        <v>106</v>
      </c>
      <c r="U37" s="35" t="s">
        <v>104</v>
      </c>
      <c r="V37" s="32" t="s">
        <v>150</v>
      </c>
      <c r="W37" s="43" t="s">
        <v>109</v>
      </c>
      <c r="X37" s="32" t="s">
        <v>115</v>
      </c>
    </row>
    <row r="38" spans="2:25" ht="38.25" x14ac:dyDescent="0.2">
      <c r="B38" s="13" t="str">
        <f>Calculations!A10</f>
        <v>1/MAR/009</v>
      </c>
      <c r="C38" s="32" t="str">
        <f>Calculations!B10</f>
        <v>Unknown</v>
      </c>
      <c r="D38" s="13" t="str">
        <f>Calculations!C10</f>
        <v>Employment</v>
      </c>
      <c r="E38" s="50">
        <f>Calculations!D10</f>
        <v>3.5527099999999998</v>
      </c>
      <c r="F38" s="50">
        <f>Calculations!H10</f>
        <v>3.5527099999999998</v>
      </c>
      <c r="G38" s="50">
        <f>Calculations!L10</f>
        <v>100</v>
      </c>
      <c r="H38" s="50">
        <f>Calculations!G10</f>
        <v>0</v>
      </c>
      <c r="I38" s="50">
        <f>Calculations!K10</f>
        <v>0</v>
      </c>
      <c r="J38" s="50">
        <f>Calculations!F10</f>
        <v>0</v>
      </c>
      <c r="K38" s="50">
        <f>Calculations!J10</f>
        <v>0</v>
      </c>
      <c r="L38" s="50">
        <f>Calculations!E10</f>
        <v>0</v>
      </c>
      <c r="M38" s="50">
        <f>Calculations!I10</f>
        <v>0</v>
      </c>
      <c r="N38" s="50">
        <f>Calculations!O10</f>
        <v>1.3594210000100001E-2</v>
      </c>
      <c r="O38" s="50">
        <f>Calculations!R10</f>
        <v>0.38264339054130514</v>
      </c>
      <c r="P38" s="50">
        <f>Calculations!N10</f>
        <v>2.5653495040599998E-6</v>
      </c>
      <c r="Q38" s="50">
        <f>Calculations!Q10</f>
        <v>7.2208243961933294E-5</v>
      </c>
      <c r="R38" s="50">
        <f>Calculations!M10</f>
        <v>0</v>
      </c>
      <c r="S38" s="50">
        <f>Calculations!P10</f>
        <v>0</v>
      </c>
      <c r="T38" s="35" t="s">
        <v>106</v>
      </c>
      <c r="U38" s="36" t="s">
        <v>105</v>
      </c>
      <c r="V38" s="36" t="s">
        <v>110</v>
      </c>
      <c r="W38" s="43" t="s">
        <v>111</v>
      </c>
      <c r="X38" s="32" t="s">
        <v>132</v>
      </c>
    </row>
    <row r="39" spans="2:25" x14ac:dyDescent="0.2">
      <c r="B39" s="13" t="str">
        <f>Calculations!A11</f>
        <v>1/MAR/013/R</v>
      </c>
      <c r="C39" s="32" t="str">
        <f>Calculations!B11</f>
        <v>Unknown</v>
      </c>
      <c r="D39" s="13" t="str">
        <f>Calculations!C11</f>
        <v>Housing</v>
      </c>
      <c r="E39" s="50">
        <f>Calculations!D11</f>
        <v>0.45607300000000001</v>
      </c>
      <c r="F39" s="50">
        <f>Calculations!H11</f>
        <v>0.45607300000000001</v>
      </c>
      <c r="G39" s="50">
        <f>Calculations!L11</f>
        <v>100</v>
      </c>
      <c r="H39" s="50">
        <f>Calculations!G11</f>
        <v>0</v>
      </c>
      <c r="I39" s="50">
        <f>Calculations!K11</f>
        <v>0</v>
      </c>
      <c r="J39" s="50">
        <f>Calculations!F11</f>
        <v>0</v>
      </c>
      <c r="K39" s="50">
        <f>Calculations!J11</f>
        <v>0</v>
      </c>
      <c r="L39" s="50">
        <f>Calculations!E11</f>
        <v>0</v>
      </c>
      <c r="M39" s="50">
        <f>Calculations!I11</f>
        <v>0</v>
      </c>
      <c r="N39" s="50">
        <f>Calculations!O11</f>
        <v>0</v>
      </c>
      <c r="O39" s="50">
        <f>Calculations!R11</f>
        <v>0</v>
      </c>
      <c r="P39" s="50">
        <f>Calculations!N11</f>
        <v>0</v>
      </c>
      <c r="Q39" s="50">
        <f>Calculations!Q11</f>
        <v>0</v>
      </c>
      <c r="R39" s="50">
        <f>Calculations!M11</f>
        <v>0</v>
      </c>
      <c r="S39" s="50">
        <f>Calculations!P11</f>
        <v>0</v>
      </c>
      <c r="T39" s="35" t="s">
        <v>106</v>
      </c>
      <c r="U39" s="35" t="s">
        <v>104</v>
      </c>
      <c r="V39" s="32" t="s">
        <v>112</v>
      </c>
      <c r="W39" s="43" t="s">
        <v>113</v>
      </c>
      <c r="X39" s="13"/>
    </row>
    <row r="40" spans="2:25" ht="51" x14ac:dyDescent="0.2">
      <c r="B40" s="13" t="str">
        <f>Calculations!A12</f>
        <v>1/MAR/017A/R</v>
      </c>
      <c r="C40" s="32" t="str">
        <f>Calculations!B12</f>
        <v>Unknown</v>
      </c>
      <c r="D40" s="13" t="str">
        <f>Calculations!C12</f>
        <v>Housing</v>
      </c>
      <c r="E40" s="50">
        <f>Calculations!D12</f>
        <v>13.5458</v>
      </c>
      <c r="F40" s="50">
        <f>Calculations!H12</f>
        <v>12.749383993506067</v>
      </c>
      <c r="G40" s="50">
        <f>Calculations!L12</f>
        <v>94.12056868923257</v>
      </c>
      <c r="H40" s="50">
        <f>Calculations!G12</f>
        <v>5.7260436093299995E-4</v>
      </c>
      <c r="I40" s="50">
        <f>Calculations!K12</f>
        <v>4.2271727098657881E-3</v>
      </c>
      <c r="J40" s="50">
        <f>Calculations!F12</f>
        <v>0.24459887451599999</v>
      </c>
      <c r="K40" s="50">
        <f>Calculations!J12</f>
        <v>1.8057174512837928</v>
      </c>
      <c r="L40" s="50">
        <f>Calculations!E12</f>
        <v>0.55124452761700005</v>
      </c>
      <c r="M40" s="50">
        <f>Calculations!I12</f>
        <v>4.0694866867737609</v>
      </c>
      <c r="N40" s="50">
        <f>Calculations!O12</f>
        <v>0.62016010763499996</v>
      </c>
      <c r="O40" s="50">
        <f>Calculations!R12</f>
        <v>4.578246450080468</v>
      </c>
      <c r="P40" s="50">
        <f>Calculations!N12</f>
        <v>0.344153930592</v>
      </c>
      <c r="Q40" s="50">
        <f>Calculations!Q12</f>
        <v>2.5406689201966661</v>
      </c>
      <c r="R40" s="50">
        <f>Calculations!M12</f>
        <v>1.23805780873</v>
      </c>
      <c r="S40" s="50">
        <f>Calculations!P12</f>
        <v>9.139790995954467</v>
      </c>
      <c r="T40" s="35" t="s">
        <v>106</v>
      </c>
      <c r="U40" s="35" t="s">
        <v>104</v>
      </c>
      <c r="V40" s="32" t="s">
        <v>150</v>
      </c>
      <c r="W40" s="43" t="s">
        <v>109</v>
      </c>
      <c r="X40" s="32" t="s">
        <v>129</v>
      </c>
    </row>
    <row r="41" spans="2:25" x14ac:dyDescent="0.2">
      <c r="B41" s="13" t="str">
        <f>Calculations!A13</f>
        <v>1/PRO/001A/R</v>
      </c>
      <c r="C41" s="32" t="str">
        <f>Calculations!B13</f>
        <v>Unknown</v>
      </c>
      <c r="D41" s="13" t="str">
        <f>Calculations!C13</f>
        <v>Housing</v>
      </c>
      <c r="E41" s="50">
        <f>Calculations!D13</f>
        <v>1.1927000000000001</v>
      </c>
      <c r="F41" s="50">
        <f>Calculations!H13</f>
        <v>1.1927000000000001</v>
      </c>
      <c r="G41" s="50">
        <f>Calculations!L13</f>
        <v>100</v>
      </c>
      <c r="H41" s="50">
        <f>Calculations!G13</f>
        <v>0</v>
      </c>
      <c r="I41" s="50">
        <f>Calculations!K13</f>
        <v>0</v>
      </c>
      <c r="J41" s="50">
        <f>Calculations!F13</f>
        <v>0</v>
      </c>
      <c r="K41" s="50">
        <f>Calculations!J13</f>
        <v>0</v>
      </c>
      <c r="L41" s="50">
        <f>Calculations!E13</f>
        <v>0</v>
      </c>
      <c r="M41" s="50">
        <f>Calculations!I13</f>
        <v>0</v>
      </c>
      <c r="N41" s="50">
        <f>Calculations!O13</f>
        <v>0</v>
      </c>
      <c r="O41" s="50">
        <f>Calculations!R13</f>
        <v>0</v>
      </c>
      <c r="P41" s="50">
        <f>Calculations!N13</f>
        <v>0</v>
      </c>
      <c r="Q41" s="50">
        <f>Calculations!Q13</f>
        <v>0</v>
      </c>
      <c r="R41" s="50">
        <f>Calculations!M13</f>
        <v>0</v>
      </c>
      <c r="S41" s="50">
        <f>Calculations!P13</f>
        <v>0</v>
      </c>
      <c r="T41" s="35" t="s">
        <v>106</v>
      </c>
      <c r="U41" s="35" t="s">
        <v>104</v>
      </c>
      <c r="V41" s="32" t="s">
        <v>110</v>
      </c>
      <c r="W41" s="43" t="s">
        <v>111</v>
      </c>
      <c r="X41" s="13"/>
    </row>
    <row r="42" spans="2:25" ht="38.25" x14ac:dyDescent="0.2">
      <c r="B42" s="13" t="str">
        <f>Calculations!A14</f>
        <v>1/SIL/002/R</v>
      </c>
      <c r="C42" s="32" t="str">
        <f>Calculations!B14</f>
        <v>Unknown</v>
      </c>
      <c r="D42" s="13" t="str">
        <f>Calculations!C14</f>
        <v>Housing</v>
      </c>
      <c r="E42" s="50">
        <f>Calculations!D14</f>
        <v>0.74495500000000003</v>
      </c>
      <c r="F42" s="50">
        <f>Calculations!H14</f>
        <v>0.72298624325010008</v>
      </c>
      <c r="G42" s="50">
        <f>Calculations!L14</f>
        <v>97.05099546282662</v>
      </c>
      <c r="H42" s="50">
        <f>Calculations!G14</f>
        <v>2.1968756749899999E-2</v>
      </c>
      <c r="I42" s="50">
        <f>Calculations!K14</f>
        <v>2.9490045371733857</v>
      </c>
      <c r="J42" s="50">
        <f>Calculations!F14</f>
        <v>0</v>
      </c>
      <c r="K42" s="50">
        <f>Calculations!J14</f>
        <v>0</v>
      </c>
      <c r="L42" s="50">
        <f>Calculations!E14</f>
        <v>0</v>
      </c>
      <c r="M42" s="50">
        <f>Calculations!I14</f>
        <v>0</v>
      </c>
      <c r="N42" s="50">
        <f>Calculations!O14</f>
        <v>2.0969106642399999E-2</v>
      </c>
      <c r="O42" s="50">
        <f>Calculations!R14</f>
        <v>2.8148152092945211</v>
      </c>
      <c r="P42" s="50">
        <f>Calculations!N14</f>
        <v>0</v>
      </c>
      <c r="Q42" s="50">
        <f>Calculations!Q14</f>
        <v>0</v>
      </c>
      <c r="R42" s="50">
        <f>Calculations!M14</f>
        <v>0</v>
      </c>
      <c r="S42" s="50">
        <f>Calculations!P14</f>
        <v>0</v>
      </c>
      <c r="T42" s="35" t="s">
        <v>106</v>
      </c>
      <c r="U42" s="35" t="s">
        <v>104</v>
      </c>
      <c r="V42" s="36" t="s">
        <v>110</v>
      </c>
      <c r="W42" s="43" t="s">
        <v>111</v>
      </c>
      <c r="X42" s="32" t="s">
        <v>116</v>
      </c>
    </row>
    <row r="43" spans="2:25" x14ac:dyDescent="0.2">
      <c r="B43" s="13" t="str">
        <f>Calculations!A15</f>
        <v>1/THU/007/R</v>
      </c>
      <c r="C43" s="32" t="str">
        <f>Calculations!B15</f>
        <v>Unknown</v>
      </c>
      <c r="D43" s="13" t="str">
        <f>Calculations!C15</f>
        <v>Housing</v>
      </c>
      <c r="E43" s="50">
        <f>Calculations!D15</f>
        <v>4.3555599999999997</v>
      </c>
      <c r="F43" s="50">
        <f>Calculations!H15</f>
        <v>4.3555599999999997</v>
      </c>
      <c r="G43" s="50">
        <f>Calculations!L15</f>
        <v>100</v>
      </c>
      <c r="H43" s="50">
        <f>Calculations!G15</f>
        <v>0</v>
      </c>
      <c r="I43" s="50">
        <f>Calculations!K15</f>
        <v>0</v>
      </c>
      <c r="J43" s="50">
        <f>Calculations!F15</f>
        <v>0</v>
      </c>
      <c r="K43" s="50">
        <f>Calculations!J15</f>
        <v>0</v>
      </c>
      <c r="L43" s="50">
        <f>Calculations!E15</f>
        <v>0</v>
      </c>
      <c r="M43" s="50">
        <f>Calculations!I15</f>
        <v>0</v>
      </c>
      <c r="N43" s="50">
        <f>Calculations!O15</f>
        <v>3.9531314863000003E-2</v>
      </c>
      <c r="O43" s="50">
        <f>Calculations!R15</f>
        <v>0.90760579266500763</v>
      </c>
      <c r="P43" s="50">
        <f>Calculations!N15</f>
        <v>1.7223400000500001E-3</v>
      </c>
      <c r="Q43" s="50">
        <f>Calculations!Q15</f>
        <v>3.954348005882137E-2</v>
      </c>
      <c r="R43" s="50">
        <f>Calculations!M15</f>
        <v>0</v>
      </c>
      <c r="S43" s="50">
        <f>Calculations!P15</f>
        <v>0</v>
      </c>
      <c r="T43" s="35" t="s">
        <v>106</v>
      </c>
      <c r="U43" s="35" t="s">
        <v>104</v>
      </c>
      <c r="V43" s="32" t="s">
        <v>150</v>
      </c>
      <c r="W43" s="43" t="s">
        <v>109</v>
      </c>
      <c r="X43" s="13" t="s">
        <v>133</v>
      </c>
    </row>
    <row r="44" spans="2:25" x14ac:dyDescent="0.2">
      <c r="B44" s="13" t="str">
        <f>Calculations!A16</f>
        <v>1/WIG/016/R</v>
      </c>
      <c r="C44" s="32" t="str">
        <f>Calculations!B16</f>
        <v>Unknown</v>
      </c>
      <c r="D44" s="13" t="str">
        <f>Calculations!C16</f>
        <v>Housing</v>
      </c>
      <c r="E44" s="50">
        <f>Calculations!D16</f>
        <v>9.0434900000000003</v>
      </c>
      <c r="F44" s="50">
        <f>Calculations!H16</f>
        <v>9.0434900000000003</v>
      </c>
      <c r="G44" s="50">
        <f>Calculations!L16</f>
        <v>100</v>
      </c>
      <c r="H44" s="50">
        <f>Calculations!G16</f>
        <v>0</v>
      </c>
      <c r="I44" s="50">
        <f>Calculations!K16</f>
        <v>0</v>
      </c>
      <c r="J44" s="50">
        <f>Calculations!F16</f>
        <v>0</v>
      </c>
      <c r="K44" s="50">
        <f>Calculations!J16</f>
        <v>0</v>
      </c>
      <c r="L44" s="50">
        <f>Calculations!E16</f>
        <v>0</v>
      </c>
      <c r="M44" s="50">
        <f>Calculations!I16</f>
        <v>0</v>
      </c>
      <c r="N44" s="50">
        <f>Calculations!O16</f>
        <v>0.36106980265700001</v>
      </c>
      <c r="O44" s="50">
        <f>Calculations!R16</f>
        <v>3.9925935966866768</v>
      </c>
      <c r="P44" s="50">
        <f>Calculations!N16</f>
        <v>0.18726578602899999</v>
      </c>
      <c r="Q44" s="50">
        <f>Calculations!Q16</f>
        <v>2.0707247537068101</v>
      </c>
      <c r="R44" s="50">
        <f>Calculations!M16</f>
        <v>0.24902353945200001</v>
      </c>
      <c r="S44" s="50">
        <f>Calculations!P16</f>
        <v>2.7536221022193863</v>
      </c>
      <c r="T44" s="35" t="s">
        <v>106</v>
      </c>
      <c r="U44" s="35" t="s">
        <v>104</v>
      </c>
      <c r="V44" s="32" t="s">
        <v>150</v>
      </c>
      <c r="W44" s="43" t="s">
        <v>109</v>
      </c>
      <c r="X44" s="13" t="s">
        <v>134</v>
      </c>
    </row>
    <row r="45" spans="2:25" x14ac:dyDescent="0.2">
      <c r="B45" s="13" t="str">
        <f>Calculations!A17</f>
        <v>1/WOR/005/R</v>
      </c>
      <c r="C45" s="32" t="str">
        <f>Calculations!B17</f>
        <v>Unknown</v>
      </c>
      <c r="D45" s="13" t="str">
        <f>Calculations!C17</f>
        <v>Housing</v>
      </c>
      <c r="E45" s="50">
        <f>Calculations!D17</f>
        <v>7.3273000000000001</v>
      </c>
      <c r="F45" s="50">
        <f>Calculations!H17</f>
        <v>7.3273000000000001</v>
      </c>
      <c r="G45" s="50">
        <f>Calculations!L17</f>
        <v>100</v>
      </c>
      <c r="H45" s="50">
        <f>Calculations!G17</f>
        <v>0</v>
      </c>
      <c r="I45" s="50">
        <f>Calculations!K17</f>
        <v>0</v>
      </c>
      <c r="J45" s="50">
        <f>Calculations!F17</f>
        <v>0</v>
      </c>
      <c r="K45" s="50">
        <f>Calculations!J17</f>
        <v>0</v>
      </c>
      <c r="L45" s="50">
        <f>Calculations!E17</f>
        <v>0</v>
      </c>
      <c r="M45" s="50">
        <f>Calculations!I17</f>
        <v>0</v>
      </c>
      <c r="N45" s="50">
        <f>Calculations!O17</f>
        <v>0.20044824766800001</v>
      </c>
      <c r="O45" s="50">
        <f>Calculations!R17</f>
        <v>2.7356358777175771</v>
      </c>
      <c r="P45" s="50">
        <f>Calculations!N17</f>
        <v>7.0400000000000004E-2</v>
      </c>
      <c r="Q45" s="50">
        <f>Calculations!Q17</f>
        <v>0.96079046852182937</v>
      </c>
      <c r="R45" s="50">
        <f>Calculations!M17</f>
        <v>7.2800000000000004E-2</v>
      </c>
      <c r="S45" s="50">
        <f>Calculations!P17</f>
        <v>0.99354468903961901</v>
      </c>
      <c r="T45" s="35" t="s">
        <v>106</v>
      </c>
      <c r="U45" s="35" t="s">
        <v>104</v>
      </c>
      <c r="V45" s="32" t="s">
        <v>150</v>
      </c>
      <c r="W45" s="43" t="s">
        <v>109</v>
      </c>
      <c r="X45" s="13" t="s">
        <v>134</v>
      </c>
    </row>
    <row r="46" spans="2:25" ht="38.25" x14ac:dyDescent="0.2">
      <c r="B46" s="13" t="str">
        <f>Calculations!A18</f>
        <v>1/WOR/028/M</v>
      </c>
      <c r="C46" s="32" t="str">
        <f>Calculations!B18</f>
        <v>Unknown</v>
      </c>
      <c r="D46" s="13" t="str">
        <f>Calculations!C18</f>
        <v>Employment</v>
      </c>
      <c r="E46" s="50">
        <f>Calculations!D18</f>
        <v>1.2466299999999999</v>
      </c>
      <c r="F46" s="50">
        <f>Calculations!H18</f>
        <v>1.1438756289674699</v>
      </c>
      <c r="G46" s="50">
        <f>Calculations!L18</f>
        <v>91.757428344213594</v>
      </c>
      <c r="H46" s="50">
        <f>Calculations!G18</f>
        <v>3.1386288210300001E-3</v>
      </c>
      <c r="I46" s="50">
        <f>Calculations!K18</f>
        <v>0.25176907510889363</v>
      </c>
      <c r="J46" s="50">
        <f>Calculations!F18</f>
        <v>9.9615742211500005E-2</v>
      </c>
      <c r="K46" s="50">
        <f>Calculations!J18</f>
        <v>7.9908025806775074</v>
      </c>
      <c r="L46" s="50">
        <f>Calculations!E18</f>
        <v>0</v>
      </c>
      <c r="M46" s="50">
        <f>Calculations!I18</f>
        <v>0</v>
      </c>
      <c r="N46" s="50">
        <f>Calculations!O18</f>
        <v>0</v>
      </c>
      <c r="O46" s="50">
        <f>Calculations!R18</f>
        <v>0</v>
      </c>
      <c r="P46" s="50">
        <f>Calculations!N18</f>
        <v>0</v>
      </c>
      <c r="Q46" s="50">
        <f>Calculations!Q18</f>
        <v>0</v>
      </c>
      <c r="R46" s="50">
        <f>Calculations!M18</f>
        <v>0</v>
      </c>
      <c r="S46" s="50">
        <f>Calculations!P18</f>
        <v>0</v>
      </c>
      <c r="T46" s="35" t="s">
        <v>106</v>
      </c>
      <c r="U46" s="35" t="s">
        <v>105</v>
      </c>
      <c r="V46" s="36" t="s">
        <v>110</v>
      </c>
      <c r="W46" s="43" t="s">
        <v>111</v>
      </c>
      <c r="X46" s="32" t="s">
        <v>117</v>
      </c>
      <c r="Y46" s="42"/>
    </row>
    <row r="47" spans="2:25" x14ac:dyDescent="0.2">
      <c r="B47" s="13" t="str">
        <f>Calculations!A19</f>
        <v>1/WOR/029/M</v>
      </c>
      <c r="C47" s="32" t="str">
        <f>Calculations!B19</f>
        <v>Unknown</v>
      </c>
      <c r="D47" s="13" t="str">
        <f>Calculations!C19</f>
        <v>Mixed use</v>
      </c>
      <c r="E47" s="50">
        <f>Calculations!D19</f>
        <v>1.37496</v>
      </c>
      <c r="F47" s="50">
        <f>Calculations!H19</f>
        <v>0.92186397747100002</v>
      </c>
      <c r="G47" s="50">
        <f>Calculations!L19</f>
        <v>67.046603353624832</v>
      </c>
      <c r="H47" s="50">
        <f>Calculations!G19</f>
        <v>0.31762273814600001</v>
      </c>
      <c r="I47" s="50">
        <f>Calculations!K19</f>
        <v>23.100507516291387</v>
      </c>
      <c r="J47" s="50">
        <f>Calculations!F19</f>
        <v>0.13547328438299999</v>
      </c>
      <c r="K47" s="50">
        <f>Calculations!J19</f>
        <v>9.8528891300837831</v>
      </c>
      <c r="L47" s="50">
        <f>Calculations!E19</f>
        <v>0</v>
      </c>
      <c r="M47" s="50">
        <f>Calculations!I19</f>
        <v>0</v>
      </c>
      <c r="N47" s="50">
        <f>Calculations!O19</f>
        <v>0.171120851494</v>
      </c>
      <c r="O47" s="50">
        <f>Calculations!R19</f>
        <v>12.445514887269447</v>
      </c>
      <c r="P47" s="50">
        <f>Calculations!N19</f>
        <v>1.2900686771E-2</v>
      </c>
      <c r="Q47" s="50">
        <f>Calculations!Q19</f>
        <v>0.93825905997265369</v>
      </c>
      <c r="R47" s="50">
        <f>Calculations!M19</f>
        <v>9.7782192548299994E-4</v>
      </c>
      <c r="S47" s="50">
        <f>Calculations!P19</f>
        <v>7.1116390693765644E-2</v>
      </c>
      <c r="T47" s="35" t="s">
        <v>106</v>
      </c>
      <c r="U47" s="35" t="s">
        <v>104</v>
      </c>
      <c r="V47" s="32" t="s">
        <v>150</v>
      </c>
      <c r="W47" s="43" t="s">
        <v>109</v>
      </c>
      <c r="X47" s="13" t="s">
        <v>118</v>
      </c>
      <c r="Y47" s="42"/>
    </row>
    <row r="48" spans="2:25" ht="38.25" x14ac:dyDescent="0.2">
      <c r="B48" s="13" t="str">
        <f>Calculations!A20</f>
        <v>1/WOR/032/AE</v>
      </c>
      <c r="C48" s="32" t="str">
        <f>Calculations!B20</f>
        <v>Unknown</v>
      </c>
      <c r="D48" s="13" t="str">
        <f>Calculations!C20</f>
        <v>Employment</v>
      </c>
      <c r="E48" s="50">
        <f>Calculations!D20</f>
        <v>9.3700600000000005</v>
      </c>
      <c r="F48" s="50">
        <f>Calculations!H20</f>
        <v>9.3681274813747475</v>
      </c>
      <c r="G48" s="50">
        <f>Calculations!L20</f>
        <v>99.979375600313631</v>
      </c>
      <c r="H48" s="50">
        <f>Calculations!G20</f>
        <v>3.2623718323300001E-4</v>
      </c>
      <c r="I48" s="50">
        <f>Calculations!K20</f>
        <v>3.481697910504308E-3</v>
      </c>
      <c r="J48" s="50">
        <f>Calculations!F20</f>
        <v>1.60628144202E-3</v>
      </c>
      <c r="K48" s="50">
        <f>Calculations!J20</f>
        <v>1.7142701775869094E-2</v>
      </c>
      <c r="L48" s="50">
        <f>Calculations!E20</f>
        <v>0</v>
      </c>
      <c r="M48" s="50">
        <f>Calculations!I20</f>
        <v>0</v>
      </c>
      <c r="N48" s="50">
        <f>Calculations!O20</f>
        <v>2.8186853989200002E-5</v>
      </c>
      <c r="O48" s="50">
        <f>Calculations!R20</f>
        <v>3.0081828706753213E-4</v>
      </c>
      <c r="P48" s="50">
        <f>Calculations!N20</f>
        <v>0</v>
      </c>
      <c r="Q48" s="50">
        <f>Calculations!Q20</f>
        <v>0</v>
      </c>
      <c r="R48" s="50">
        <f>Calculations!M20</f>
        <v>0</v>
      </c>
      <c r="S48" s="50">
        <f>Calculations!P20</f>
        <v>0</v>
      </c>
      <c r="T48" s="35" t="s">
        <v>106</v>
      </c>
      <c r="U48" s="36" t="s">
        <v>105</v>
      </c>
      <c r="V48" s="36" t="s">
        <v>110</v>
      </c>
      <c r="W48" s="43" t="s">
        <v>111</v>
      </c>
      <c r="X48" s="32" t="s">
        <v>119</v>
      </c>
    </row>
    <row r="49" spans="2:24" ht="38.25" x14ac:dyDescent="0.2">
      <c r="B49" s="13" t="str">
        <f>Calculations!A21</f>
        <v>1/WOR/034/AE</v>
      </c>
      <c r="C49" s="32" t="str">
        <f>Calculations!B21</f>
        <v>Unknown</v>
      </c>
      <c r="D49" s="13" t="str">
        <f>Calculations!C21</f>
        <v>Employment</v>
      </c>
      <c r="E49" s="50">
        <f>Calculations!D21</f>
        <v>10.396000000000001</v>
      </c>
      <c r="F49" s="50">
        <f>Calculations!H21</f>
        <v>10.396000000000001</v>
      </c>
      <c r="G49" s="50">
        <f>Calculations!L21</f>
        <v>100</v>
      </c>
      <c r="H49" s="50">
        <f>Calculations!G21</f>
        <v>0</v>
      </c>
      <c r="I49" s="50">
        <f>Calculations!K21</f>
        <v>0</v>
      </c>
      <c r="J49" s="50">
        <f>Calculations!F21</f>
        <v>0</v>
      </c>
      <c r="K49" s="50">
        <f>Calculations!J21</f>
        <v>0</v>
      </c>
      <c r="L49" s="50">
        <f>Calculations!E21</f>
        <v>0</v>
      </c>
      <c r="M49" s="50">
        <f>Calculations!I21</f>
        <v>0</v>
      </c>
      <c r="N49" s="50">
        <f>Calculations!O21</f>
        <v>0.1176</v>
      </c>
      <c r="O49" s="50">
        <f>Calculations!R21</f>
        <v>1.1312043093497497</v>
      </c>
      <c r="P49" s="50">
        <f>Calculations!N21</f>
        <v>0</v>
      </c>
      <c r="Q49" s="50">
        <f>Calculations!Q21</f>
        <v>0</v>
      </c>
      <c r="R49" s="50">
        <f>Calculations!M21</f>
        <v>0</v>
      </c>
      <c r="S49" s="50">
        <f>Calculations!P21</f>
        <v>0</v>
      </c>
      <c r="T49" s="35" t="s">
        <v>106</v>
      </c>
      <c r="U49" s="36" t="s">
        <v>105</v>
      </c>
      <c r="V49" s="32" t="s">
        <v>110</v>
      </c>
      <c r="W49" s="43" t="s">
        <v>111</v>
      </c>
      <c r="X49" s="32" t="s">
        <v>135</v>
      </c>
    </row>
    <row r="50" spans="2:24" ht="38.25" x14ac:dyDescent="0.2">
      <c r="B50" s="13" t="str">
        <f>Calculations!A22</f>
        <v>1/WOR/046/E</v>
      </c>
      <c r="C50" s="32" t="str">
        <f>Calculations!B22</f>
        <v>Unknown</v>
      </c>
      <c r="D50" s="13" t="str">
        <f>Calculations!C22</f>
        <v>Employment</v>
      </c>
      <c r="E50" s="50">
        <f>Calculations!D22</f>
        <v>9.9562799999999996</v>
      </c>
      <c r="F50" s="50">
        <f>Calculations!H22</f>
        <v>9.9562799999999996</v>
      </c>
      <c r="G50" s="50">
        <f>Calculations!L22</f>
        <v>100</v>
      </c>
      <c r="H50" s="50">
        <f>Calculations!G22</f>
        <v>0</v>
      </c>
      <c r="I50" s="50">
        <f>Calculations!K22</f>
        <v>0</v>
      </c>
      <c r="J50" s="50">
        <f>Calculations!F22</f>
        <v>0</v>
      </c>
      <c r="K50" s="50">
        <f>Calculations!J22</f>
        <v>0</v>
      </c>
      <c r="L50" s="50">
        <f>Calculations!E22</f>
        <v>0</v>
      </c>
      <c r="M50" s="50">
        <f>Calculations!I22</f>
        <v>0</v>
      </c>
      <c r="N50" s="50">
        <f>Calculations!O22</f>
        <v>0.26100839629799999</v>
      </c>
      <c r="O50" s="50">
        <f>Calculations!R22</f>
        <v>2.6215453592908196</v>
      </c>
      <c r="P50" s="50">
        <f>Calculations!N22</f>
        <v>6.1744809562599999E-2</v>
      </c>
      <c r="Q50" s="50">
        <f>Calculations!Q22</f>
        <v>0.62015943266561413</v>
      </c>
      <c r="R50" s="50">
        <f>Calculations!M22</f>
        <v>0.26477951</v>
      </c>
      <c r="S50" s="50">
        <f>Calculations!P22</f>
        <v>2.6594220933923114</v>
      </c>
      <c r="T50" s="35" t="s">
        <v>106</v>
      </c>
      <c r="U50" s="36" t="s">
        <v>105</v>
      </c>
      <c r="V50" s="13" t="s">
        <v>110</v>
      </c>
      <c r="W50" s="43" t="s">
        <v>111</v>
      </c>
      <c r="X50" s="32" t="s">
        <v>136</v>
      </c>
    </row>
    <row r="51" spans="2:24" x14ac:dyDescent="0.2">
      <c r="B51" s="13" t="str">
        <f>Calculations!A23</f>
        <v>1/WOR/047/AE</v>
      </c>
      <c r="C51" s="32" t="str">
        <f>Calculations!B23</f>
        <v>Unknown</v>
      </c>
      <c r="D51" s="13" t="str">
        <f>Calculations!C23</f>
        <v>Employment</v>
      </c>
      <c r="E51" s="50">
        <f>Calculations!D23</f>
        <v>2.3892600000000002</v>
      </c>
      <c r="F51" s="50">
        <f>Calculations!H23</f>
        <v>2.3892600000000002</v>
      </c>
      <c r="G51" s="50">
        <f>Calculations!L23</f>
        <v>100</v>
      </c>
      <c r="H51" s="50">
        <f>Calculations!G23</f>
        <v>0</v>
      </c>
      <c r="I51" s="50">
        <f>Calculations!K23</f>
        <v>0</v>
      </c>
      <c r="J51" s="50">
        <f>Calculations!F23</f>
        <v>0</v>
      </c>
      <c r="K51" s="50">
        <f>Calculations!J23</f>
        <v>0</v>
      </c>
      <c r="L51" s="50">
        <f>Calculations!E23</f>
        <v>0</v>
      </c>
      <c r="M51" s="50">
        <f>Calculations!I23</f>
        <v>0</v>
      </c>
      <c r="N51" s="50">
        <f>Calculations!O23</f>
        <v>0</v>
      </c>
      <c r="O51" s="50">
        <f>Calculations!R23</f>
        <v>0</v>
      </c>
      <c r="P51" s="50">
        <f>Calculations!N23</f>
        <v>0</v>
      </c>
      <c r="Q51" s="50">
        <f>Calculations!Q23</f>
        <v>0</v>
      </c>
      <c r="R51" s="50">
        <f>Calculations!M23</f>
        <v>0</v>
      </c>
      <c r="S51" s="50">
        <f>Calculations!P23</f>
        <v>0</v>
      </c>
      <c r="T51" s="35" t="s">
        <v>106</v>
      </c>
      <c r="U51" s="36" t="s">
        <v>105</v>
      </c>
      <c r="V51" s="32" t="s">
        <v>110</v>
      </c>
      <c r="W51" s="43" t="s">
        <v>111</v>
      </c>
      <c r="X51" s="13"/>
    </row>
    <row r="52" spans="2:24" ht="38.25" x14ac:dyDescent="0.2">
      <c r="B52" s="13" t="str">
        <f>Calculations!A24</f>
        <v>1/WOR/048/M</v>
      </c>
      <c r="C52" s="32" t="str">
        <f>Calculations!B24</f>
        <v>Unknown</v>
      </c>
      <c r="D52" s="13" t="str">
        <f>Calculations!C24</f>
        <v>Employment</v>
      </c>
      <c r="E52" s="50">
        <f>Calculations!D24</f>
        <v>9.5083400000000005</v>
      </c>
      <c r="F52" s="50">
        <f>Calculations!H24</f>
        <v>9.5083400000000005</v>
      </c>
      <c r="G52" s="50">
        <f>Calculations!L24</f>
        <v>100</v>
      </c>
      <c r="H52" s="50">
        <f>Calculations!G24</f>
        <v>0</v>
      </c>
      <c r="I52" s="50">
        <f>Calculations!K24</f>
        <v>0</v>
      </c>
      <c r="J52" s="50">
        <f>Calculations!F24</f>
        <v>0</v>
      </c>
      <c r="K52" s="50">
        <f>Calculations!J24</f>
        <v>0</v>
      </c>
      <c r="L52" s="50">
        <f>Calculations!E24</f>
        <v>0</v>
      </c>
      <c r="M52" s="50">
        <f>Calculations!I24</f>
        <v>0</v>
      </c>
      <c r="N52" s="50">
        <f>Calculations!O24</f>
        <v>0.23489886650299999</v>
      </c>
      <c r="O52" s="50">
        <f>Calculations!R24</f>
        <v>2.4704508515997534</v>
      </c>
      <c r="P52" s="50">
        <f>Calculations!N24</f>
        <v>0.13092048265799999</v>
      </c>
      <c r="Q52" s="50">
        <f>Calculations!Q24</f>
        <v>1.376901569127734</v>
      </c>
      <c r="R52" s="50">
        <f>Calculations!M24</f>
        <v>2.4486210000000001E-2</v>
      </c>
      <c r="S52" s="50">
        <f>Calculations!P24</f>
        <v>0.25752350042173505</v>
      </c>
      <c r="T52" s="35" t="s">
        <v>106</v>
      </c>
      <c r="U52" s="36" t="s">
        <v>105</v>
      </c>
      <c r="V52" s="13" t="s">
        <v>110</v>
      </c>
      <c r="W52" s="43" t="s">
        <v>111</v>
      </c>
      <c r="X52" s="32" t="s">
        <v>137</v>
      </c>
    </row>
    <row r="53" spans="2:24" ht="38.25" x14ac:dyDescent="0.2">
      <c r="B53" s="13" t="str">
        <f>Calculations!A25</f>
        <v>1/WOR/049AM</v>
      </c>
      <c r="C53" s="32" t="str">
        <f>Calculations!B25</f>
        <v>Unknown</v>
      </c>
      <c r="D53" s="13" t="str">
        <f>Calculations!C25</f>
        <v>Employment</v>
      </c>
      <c r="E53" s="50">
        <f>Calculations!D25</f>
        <v>17.570699999999999</v>
      </c>
      <c r="F53" s="50">
        <f>Calculations!H25</f>
        <v>17.570699999999999</v>
      </c>
      <c r="G53" s="50">
        <f>Calculations!L25</f>
        <v>100</v>
      </c>
      <c r="H53" s="50">
        <f>Calculations!G25</f>
        <v>0</v>
      </c>
      <c r="I53" s="50">
        <f>Calculations!K25</f>
        <v>0</v>
      </c>
      <c r="J53" s="50">
        <f>Calculations!F25</f>
        <v>0</v>
      </c>
      <c r="K53" s="50">
        <f>Calculations!J25</f>
        <v>0</v>
      </c>
      <c r="L53" s="50">
        <f>Calculations!E25</f>
        <v>0</v>
      </c>
      <c r="M53" s="50">
        <f>Calculations!I25</f>
        <v>0</v>
      </c>
      <c r="N53" s="50">
        <f>Calculations!O25</f>
        <v>0.18306691</v>
      </c>
      <c r="O53" s="50">
        <f>Calculations!R25</f>
        <v>1.0418874034614445</v>
      </c>
      <c r="P53" s="50">
        <f>Calculations!N25</f>
        <v>2.3609825031500001E-2</v>
      </c>
      <c r="Q53" s="50">
        <f>Calculations!Q25</f>
        <v>0.13437042935967267</v>
      </c>
      <c r="R53" s="50">
        <f>Calculations!M25</f>
        <v>6.8390560104499995E-2</v>
      </c>
      <c r="S53" s="50">
        <f>Calculations!P25</f>
        <v>0.38923070853466279</v>
      </c>
      <c r="T53" s="35" t="s">
        <v>106</v>
      </c>
      <c r="U53" s="36" t="s">
        <v>105</v>
      </c>
      <c r="V53" s="13" t="s">
        <v>110</v>
      </c>
      <c r="W53" s="43" t="s">
        <v>111</v>
      </c>
      <c r="X53" s="32" t="s">
        <v>138</v>
      </c>
    </row>
    <row r="54" spans="2:24" ht="51" x14ac:dyDescent="0.2">
      <c r="B54" s="13" t="str">
        <f>Calculations!A26</f>
        <v>1/WOR/053A/R</v>
      </c>
      <c r="C54" s="32" t="str">
        <f>Calculations!B26</f>
        <v>Unknown</v>
      </c>
      <c r="D54" s="13" t="str">
        <f>Calculations!C26</f>
        <v>Housing</v>
      </c>
      <c r="E54" s="50">
        <f>Calculations!D26</f>
        <v>7.6653599999999997</v>
      </c>
      <c r="F54" s="50">
        <f>Calculations!H26</f>
        <v>7.6653599999999997</v>
      </c>
      <c r="G54" s="50">
        <f>Calculations!L26</f>
        <v>100</v>
      </c>
      <c r="H54" s="50">
        <f>Calculations!G26</f>
        <v>0</v>
      </c>
      <c r="I54" s="50">
        <f>Calculations!K26</f>
        <v>0</v>
      </c>
      <c r="J54" s="50">
        <f>Calculations!F26</f>
        <v>0</v>
      </c>
      <c r="K54" s="50">
        <f>Calculations!J26</f>
        <v>0</v>
      </c>
      <c r="L54" s="50">
        <f>Calculations!E26</f>
        <v>0</v>
      </c>
      <c r="M54" s="50">
        <f>Calculations!I26</f>
        <v>0</v>
      </c>
      <c r="N54" s="50">
        <f>Calculations!O26</f>
        <v>0.57500403775599995</v>
      </c>
      <c r="O54" s="50">
        <f>Calculations!R26</f>
        <v>7.5013311541271372</v>
      </c>
      <c r="P54" s="50">
        <f>Calculations!N26</f>
        <v>0.18851666701700001</v>
      </c>
      <c r="Q54" s="50">
        <f>Calculations!Q26</f>
        <v>2.4593322037973433</v>
      </c>
      <c r="R54" s="50">
        <f>Calculations!M26</f>
        <v>0.101460717176</v>
      </c>
      <c r="S54" s="50">
        <f>Calculations!P26</f>
        <v>1.3236262507696965</v>
      </c>
      <c r="T54" s="35" t="s">
        <v>106</v>
      </c>
      <c r="U54" s="35" t="s">
        <v>104</v>
      </c>
      <c r="V54" s="32" t="s">
        <v>150</v>
      </c>
      <c r="W54" s="43" t="s">
        <v>109</v>
      </c>
      <c r="X54" s="32" t="s">
        <v>139</v>
      </c>
    </row>
    <row r="55" spans="2:24" ht="51" x14ac:dyDescent="0.2">
      <c r="B55" s="13" t="str">
        <f>Calculations!A27</f>
        <v>1/WOR/064/R</v>
      </c>
      <c r="C55" s="32" t="str">
        <f>Calculations!B27</f>
        <v>Unknown</v>
      </c>
      <c r="D55" s="13" t="str">
        <f>Calculations!C27</f>
        <v>Housing</v>
      </c>
      <c r="E55" s="50">
        <f>Calculations!D27</f>
        <v>7.0627899999999997</v>
      </c>
      <c r="F55" s="50">
        <f>Calculations!H27</f>
        <v>7.0627899999999997</v>
      </c>
      <c r="G55" s="50">
        <f>Calculations!L27</f>
        <v>100</v>
      </c>
      <c r="H55" s="50">
        <f>Calculations!G27</f>
        <v>0</v>
      </c>
      <c r="I55" s="50">
        <f>Calculations!K27</f>
        <v>0</v>
      </c>
      <c r="J55" s="50">
        <f>Calculations!F27</f>
        <v>0</v>
      </c>
      <c r="K55" s="50">
        <f>Calculations!J27</f>
        <v>0</v>
      </c>
      <c r="L55" s="50">
        <f>Calculations!E27</f>
        <v>0</v>
      </c>
      <c r="M55" s="50">
        <f>Calculations!I27</f>
        <v>0</v>
      </c>
      <c r="N55" s="50">
        <f>Calculations!O27</f>
        <v>7.6034340000000006E-2</v>
      </c>
      <c r="O55" s="50">
        <f>Calculations!R27</f>
        <v>1.0765482196129292</v>
      </c>
      <c r="P55" s="50">
        <f>Calculations!N27</f>
        <v>1.44E-2</v>
      </c>
      <c r="Q55" s="50">
        <f>Calculations!Q27</f>
        <v>0.20388543337689496</v>
      </c>
      <c r="R55" s="50">
        <f>Calculations!M27</f>
        <v>1.0800000000000001E-2</v>
      </c>
      <c r="S55" s="50">
        <f>Calculations!P27</f>
        <v>0.15291407503267124</v>
      </c>
      <c r="T55" s="35" t="s">
        <v>106</v>
      </c>
      <c r="U55" s="35" t="s">
        <v>104</v>
      </c>
      <c r="V55" s="32" t="s">
        <v>150</v>
      </c>
      <c r="W55" s="43" t="s">
        <v>109</v>
      </c>
      <c r="X55" s="32" t="s">
        <v>140</v>
      </c>
    </row>
    <row r="56" spans="2:24" x14ac:dyDescent="0.2">
      <c r="B56" s="13" t="str">
        <f>Calculations!A28</f>
        <v>1/WOR/073/M</v>
      </c>
      <c r="C56" s="32" t="str">
        <f>Calculations!B28</f>
        <v>Unknown</v>
      </c>
      <c r="D56" s="13" t="str">
        <f>Calculations!C28</f>
        <v>Retail</v>
      </c>
      <c r="E56" s="50">
        <f>Calculations!D28</f>
        <v>0.91138399999999997</v>
      </c>
      <c r="F56" s="50">
        <f>Calculations!H28</f>
        <v>0.91138399999999997</v>
      </c>
      <c r="G56" s="50">
        <f>Calculations!L28</f>
        <v>100</v>
      </c>
      <c r="H56" s="50">
        <f>Calculations!G28</f>
        <v>0</v>
      </c>
      <c r="I56" s="50">
        <f>Calculations!K28</f>
        <v>0</v>
      </c>
      <c r="J56" s="50">
        <f>Calculations!F28</f>
        <v>0</v>
      </c>
      <c r="K56" s="50">
        <f>Calculations!J28</f>
        <v>0</v>
      </c>
      <c r="L56" s="50">
        <f>Calculations!E28</f>
        <v>0</v>
      </c>
      <c r="M56" s="50">
        <f>Calculations!I28</f>
        <v>0</v>
      </c>
      <c r="N56" s="50">
        <f>Calculations!O28</f>
        <v>7.5711871239100004E-3</v>
      </c>
      <c r="O56" s="50">
        <f>Calculations!R28</f>
        <v>0.83073513731972481</v>
      </c>
      <c r="P56" s="50">
        <f>Calculations!N28</f>
        <v>6.4000000000000003E-3</v>
      </c>
      <c r="Q56" s="50">
        <f>Calculations!Q28</f>
        <v>0.70222869833132906</v>
      </c>
      <c r="R56" s="50">
        <f>Calculations!M28</f>
        <v>1.5599999999999999E-2</v>
      </c>
      <c r="S56" s="50">
        <f>Calculations!P28</f>
        <v>1.7116824521826144</v>
      </c>
      <c r="T56" s="35" t="s">
        <v>106</v>
      </c>
      <c r="U56" s="36" t="s">
        <v>105</v>
      </c>
      <c r="V56" s="13" t="s">
        <v>110</v>
      </c>
      <c r="W56" s="43" t="s">
        <v>111</v>
      </c>
      <c r="X56" s="13" t="s">
        <v>131</v>
      </c>
    </row>
    <row r="57" spans="2:24" ht="25.5" x14ac:dyDescent="0.2">
      <c r="B57" s="13" t="str">
        <f>Calculations!A29</f>
        <v>1/WOR/097/M</v>
      </c>
      <c r="C57" s="32" t="str">
        <f>Calculations!B29</f>
        <v>Unknown</v>
      </c>
      <c r="D57" s="13" t="str">
        <f>Calculations!C29</f>
        <v>Employment</v>
      </c>
      <c r="E57" s="50">
        <f>Calculations!D29</f>
        <v>27.1127</v>
      </c>
      <c r="F57" s="50">
        <f>Calculations!H29</f>
        <v>15.45786053026</v>
      </c>
      <c r="G57" s="50">
        <f>Calculations!L29</f>
        <v>57.013357320591453</v>
      </c>
      <c r="H57" s="50">
        <f>Calculations!G29</f>
        <v>2.0693128716800002</v>
      </c>
      <c r="I57" s="50">
        <f>Calculations!K29</f>
        <v>7.632264111209877</v>
      </c>
      <c r="J57" s="50">
        <f>Calculations!F29</f>
        <v>2.6699188463899999</v>
      </c>
      <c r="K57" s="50">
        <f>Calculations!J29</f>
        <v>9.8474841915043498</v>
      </c>
      <c r="L57" s="50">
        <f>Calculations!E29</f>
        <v>6.9156077516699996</v>
      </c>
      <c r="M57" s="50">
        <f>Calculations!I29</f>
        <v>25.506894376694316</v>
      </c>
      <c r="N57" s="50">
        <f>Calculations!O29</f>
        <v>1.4093137147999999</v>
      </c>
      <c r="O57" s="50">
        <f>Calculations!R29</f>
        <v>5.1979836563676791</v>
      </c>
      <c r="P57" s="50">
        <f>Calculations!N29</f>
        <v>0.33721102243899997</v>
      </c>
      <c r="Q57" s="50">
        <f>Calculations!Q29</f>
        <v>1.2437382571230455</v>
      </c>
      <c r="R57" s="50">
        <f>Calculations!M29</f>
        <v>0.105374643144</v>
      </c>
      <c r="S57" s="50">
        <f>Calculations!P29</f>
        <v>0.38865418473261604</v>
      </c>
      <c r="T57" s="35" t="s">
        <v>106</v>
      </c>
      <c r="U57" s="35" t="s">
        <v>101</v>
      </c>
      <c r="V57" s="13" t="s">
        <v>107</v>
      </c>
      <c r="W57" s="43" t="s">
        <v>78</v>
      </c>
      <c r="X57" s="32" t="s">
        <v>120</v>
      </c>
    </row>
    <row r="58" spans="2:24" ht="38.25" x14ac:dyDescent="0.2">
      <c r="B58" s="13" t="str">
        <f>Calculations!A30</f>
        <v>2/COC/019/M#E</v>
      </c>
      <c r="C58" s="32" t="str">
        <f>Calculations!B30</f>
        <v>Unknown</v>
      </c>
      <c r="D58" s="13" t="str">
        <f>Calculations!C30</f>
        <v>Employment</v>
      </c>
      <c r="E58" s="50">
        <f>Calculations!D30</f>
        <v>0.632664</v>
      </c>
      <c r="F58" s="50">
        <f>Calculations!H30</f>
        <v>0.150104914719</v>
      </c>
      <c r="G58" s="50">
        <f>Calculations!L30</f>
        <v>23.725850486039985</v>
      </c>
      <c r="H58" s="50">
        <f>Calculations!G30</f>
        <v>0.482559085281</v>
      </c>
      <c r="I58" s="50">
        <f>Calculations!K30</f>
        <v>76.274149513960026</v>
      </c>
      <c r="J58" s="50">
        <f>Calculations!F30</f>
        <v>0</v>
      </c>
      <c r="K58" s="50">
        <f>Calculations!J30</f>
        <v>0</v>
      </c>
      <c r="L58" s="50">
        <f>Calculations!E30</f>
        <v>0</v>
      </c>
      <c r="M58" s="50">
        <f>Calculations!I30</f>
        <v>0</v>
      </c>
      <c r="N58" s="50">
        <f>Calculations!O30</f>
        <v>0</v>
      </c>
      <c r="O58" s="50">
        <f>Calculations!R30</f>
        <v>0</v>
      </c>
      <c r="P58" s="50">
        <f>Calculations!N30</f>
        <v>0</v>
      </c>
      <c r="Q58" s="50">
        <f>Calculations!Q30</f>
        <v>0</v>
      </c>
      <c r="R58" s="50">
        <f>Calculations!M30</f>
        <v>1.3566949076300001E-3</v>
      </c>
      <c r="S58" s="50">
        <f>Calculations!P30</f>
        <v>0.21444161634453676</v>
      </c>
      <c r="T58" s="35" t="s">
        <v>106</v>
      </c>
      <c r="U58" s="36" t="s">
        <v>105</v>
      </c>
      <c r="V58" s="36" t="s">
        <v>110</v>
      </c>
      <c r="W58" s="43" t="s">
        <v>111</v>
      </c>
      <c r="X58" s="32" t="s">
        <v>121</v>
      </c>
    </row>
    <row r="59" spans="2:24" ht="38.25" x14ac:dyDescent="0.2">
      <c r="B59" s="13" t="str">
        <f>Calculations!A31</f>
        <v>3/ASP/014</v>
      </c>
      <c r="C59" s="32" t="str">
        <f>Calculations!B31</f>
        <v>Unknown</v>
      </c>
      <c r="D59" s="13" t="str">
        <f>Calculations!C31</f>
        <v>Employment</v>
      </c>
      <c r="E59" s="50">
        <f>Calculations!D31</f>
        <v>0.72802800000000001</v>
      </c>
      <c r="F59" s="50">
        <f>Calculations!H31</f>
        <v>0.72802800000000001</v>
      </c>
      <c r="G59" s="50">
        <f>Calculations!L31</f>
        <v>100</v>
      </c>
      <c r="H59" s="50">
        <f>Calculations!G31</f>
        <v>0</v>
      </c>
      <c r="I59" s="50">
        <f>Calculations!K31</f>
        <v>0</v>
      </c>
      <c r="J59" s="50">
        <f>Calculations!F31</f>
        <v>0</v>
      </c>
      <c r="K59" s="50">
        <f>Calculations!J31</f>
        <v>0</v>
      </c>
      <c r="L59" s="50">
        <f>Calculations!E31</f>
        <v>0</v>
      </c>
      <c r="M59" s="50">
        <f>Calculations!I31</f>
        <v>0</v>
      </c>
      <c r="N59" s="50">
        <f>Calculations!O31</f>
        <v>6.0820081698600002E-2</v>
      </c>
      <c r="O59" s="50">
        <f>Calculations!R31</f>
        <v>8.3540855157493947</v>
      </c>
      <c r="P59" s="50">
        <f>Calculations!N31</f>
        <v>6.3932452725499996E-3</v>
      </c>
      <c r="Q59" s="50">
        <f>Calculations!Q31</f>
        <v>0.87815925658765859</v>
      </c>
      <c r="R59" s="50">
        <f>Calculations!M31</f>
        <v>2.71402744123E-3</v>
      </c>
      <c r="S59" s="50">
        <f>Calculations!P31</f>
        <v>0.37279162906234375</v>
      </c>
      <c r="T59" s="35" t="s">
        <v>106</v>
      </c>
      <c r="U59" s="36" t="s">
        <v>105</v>
      </c>
      <c r="V59" s="13" t="s">
        <v>110</v>
      </c>
      <c r="W59" s="43" t="s">
        <v>111</v>
      </c>
      <c r="X59" s="32" t="s">
        <v>141</v>
      </c>
    </row>
    <row r="60" spans="2:24" ht="38.25" x14ac:dyDescent="0.2">
      <c r="B60" s="13" t="str">
        <f>Calculations!A32</f>
        <v>3/ASP/014</v>
      </c>
      <c r="C60" s="32" t="str">
        <f>Calculations!B32</f>
        <v>Unknown</v>
      </c>
      <c r="D60" s="13" t="str">
        <f>Calculations!C32</f>
        <v>Employment</v>
      </c>
      <c r="E60" s="50">
        <f>Calculations!D32</f>
        <v>0.94001599999999996</v>
      </c>
      <c r="F60" s="50">
        <f>Calculations!H32</f>
        <v>0.94001599999999996</v>
      </c>
      <c r="G60" s="50">
        <f>Calculations!L32</f>
        <v>100</v>
      </c>
      <c r="H60" s="50">
        <f>Calculations!G32</f>
        <v>0</v>
      </c>
      <c r="I60" s="50">
        <f>Calculations!K32</f>
        <v>0</v>
      </c>
      <c r="J60" s="50">
        <f>Calculations!F32</f>
        <v>0</v>
      </c>
      <c r="K60" s="50">
        <f>Calculations!J32</f>
        <v>0</v>
      </c>
      <c r="L60" s="50">
        <f>Calculations!E32</f>
        <v>0</v>
      </c>
      <c r="M60" s="50">
        <f>Calculations!I32</f>
        <v>0</v>
      </c>
      <c r="N60" s="50">
        <f>Calculations!O32</f>
        <v>8.8141109999900005E-2</v>
      </c>
      <c r="O60" s="50">
        <f>Calculations!R32</f>
        <v>9.3765542288535517</v>
      </c>
      <c r="P60" s="50">
        <f>Calculations!N32</f>
        <v>7.7028954078499998E-3</v>
      </c>
      <c r="Q60" s="50">
        <f>Calculations!Q32</f>
        <v>0.81944301031578182</v>
      </c>
      <c r="R60" s="50">
        <f>Calculations!M32</f>
        <v>4.3640460358599998E-3</v>
      </c>
      <c r="S60" s="50">
        <f>Calculations!P32</f>
        <v>0.46425231441379722</v>
      </c>
      <c r="T60" s="35" t="s">
        <v>106</v>
      </c>
      <c r="U60" s="36" t="s">
        <v>105</v>
      </c>
      <c r="V60" s="13" t="s">
        <v>110</v>
      </c>
      <c r="W60" s="43" t="s">
        <v>111</v>
      </c>
      <c r="X60" s="32" t="s">
        <v>141</v>
      </c>
    </row>
    <row r="61" spans="2:24" x14ac:dyDescent="0.2">
      <c r="B61" s="13" t="str">
        <f>Calculations!A33</f>
        <v>3/COC/025/E</v>
      </c>
      <c r="C61" s="32" t="str">
        <f>Calculations!B33</f>
        <v>Unknown</v>
      </c>
      <c r="D61" s="13" t="str">
        <f>Calculations!C33</f>
        <v>Employment</v>
      </c>
      <c r="E61" s="50">
        <f>Calculations!D33</f>
        <v>0.29893700000000001</v>
      </c>
      <c r="F61" s="50">
        <f>Calculations!H33</f>
        <v>0.29893700000000001</v>
      </c>
      <c r="G61" s="50">
        <f>Calculations!L33</f>
        <v>100</v>
      </c>
      <c r="H61" s="50">
        <f>Calculations!G33</f>
        <v>0</v>
      </c>
      <c r="I61" s="50">
        <f>Calculations!K33</f>
        <v>0</v>
      </c>
      <c r="J61" s="50">
        <f>Calculations!F33</f>
        <v>0</v>
      </c>
      <c r="K61" s="50">
        <f>Calculations!J33</f>
        <v>0</v>
      </c>
      <c r="L61" s="50">
        <f>Calculations!E33</f>
        <v>0</v>
      </c>
      <c r="M61" s="50">
        <f>Calculations!I33</f>
        <v>0</v>
      </c>
      <c r="N61" s="50">
        <f>Calculations!O33</f>
        <v>0</v>
      </c>
      <c r="O61" s="50">
        <f>Calculations!R33</f>
        <v>0</v>
      </c>
      <c r="P61" s="50">
        <f>Calculations!N33</f>
        <v>0</v>
      </c>
      <c r="Q61" s="50">
        <f>Calculations!Q33</f>
        <v>0</v>
      </c>
      <c r="R61" s="50">
        <f>Calculations!M33</f>
        <v>0</v>
      </c>
      <c r="S61" s="50">
        <f>Calculations!P33</f>
        <v>0</v>
      </c>
      <c r="T61" s="35" t="s">
        <v>106</v>
      </c>
      <c r="U61" s="36" t="s">
        <v>105</v>
      </c>
      <c r="V61" s="32" t="s">
        <v>112</v>
      </c>
      <c r="W61" s="43" t="s">
        <v>113</v>
      </c>
      <c r="X61" s="13"/>
    </row>
    <row r="62" spans="2:24" x14ac:dyDescent="0.2">
      <c r="B62" s="13" t="str">
        <f>Calculations!A34</f>
        <v>3/FLI/008/R</v>
      </c>
      <c r="C62" s="32" t="str">
        <f>Calculations!B34</f>
        <v>Unknown</v>
      </c>
      <c r="D62" s="13" t="str">
        <f>Calculations!C34</f>
        <v>Housing</v>
      </c>
      <c r="E62" s="50">
        <f>Calculations!D34</f>
        <v>0.59842899999999999</v>
      </c>
      <c r="F62" s="50">
        <f>Calculations!H34</f>
        <v>0.59842899999999999</v>
      </c>
      <c r="G62" s="50">
        <f>Calculations!L34</f>
        <v>100</v>
      </c>
      <c r="H62" s="50">
        <f>Calculations!G34</f>
        <v>0</v>
      </c>
      <c r="I62" s="50">
        <f>Calculations!K34</f>
        <v>0</v>
      </c>
      <c r="J62" s="50">
        <f>Calculations!F34</f>
        <v>0</v>
      </c>
      <c r="K62" s="50">
        <f>Calculations!J34</f>
        <v>0</v>
      </c>
      <c r="L62" s="50">
        <f>Calculations!E34</f>
        <v>0</v>
      </c>
      <c r="M62" s="50">
        <f>Calculations!I34</f>
        <v>0</v>
      </c>
      <c r="N62" s="50">
        <f>Calculations!O34</f>
        <v>1.1464976502999999E-2</v>
      </c>
      <c r="O62" s="50">
        <f>Calculations!R34</f>
        <v>1.9158457399290476</v>
      </c>
      <c r="P62" s="50">
        <f>Calculations!N34</f>
        <v>0</v>
      </c>
      <c r="Q62" s="50">
        <f>Calculations!Q34</f>
        <v>0</v>
      </c>
      <c r="R62" s="50">
        <f>Calculations!M34</f>
        <v>0</v>
      </c>
      <c r="S62" s="50">
        <f>Calculations!P34</f>
        <v>0</v>
      </c>
      <c r="T62" s="35" t="s">
        <v>106</v>
      </c>
      <c r="U62" s="35" t="s">
        <v>104</v>
      </c>
      <c r="V62" s="32" t="s">
        <v>110</v>
      </c>
      <c r="W62" s="43" t="s">
        <v>111</v>
      </c>
      <c r="X62" s="13" t="s">
        <v>131</v>
      </c>
    </row>
    <row r="63" spans="2:24" ht="38.25" x14ac:dyDescent="0.2">
      <c r="B63" s="13" t="str">
        <f>Calculations!A35</f>
        <v>3/KBR/010/R</v>
      </c>
      <c r="C63" s="32" t="str">
        <f>Calculations!B35</f>
        <v>Unknown</v>
      </c>
      <c r="D63" s="13" t="str">
        <f>Calculations!C35</f>
        <v>Housing</v>
      </c>
      <c r="E63" s="50">
        <f>Calculations!D35</f>
        <v>2.08941</v>
      </c>
      <c r="F63" s="50">
        <f>Calculations!H35</f>
        <v>2.08941</v>
      </c>
      <c r="G63" s="50">
        <f>Calculations!L35</f>
        <v>100</v>
      </c>
      <c r="H63" s="50">
        <f>Calculations!G35</f>
        <v>0</v>
      </c>
      <c r="I63" s="50">
        <f>Calculations!K35</f>
        <v>0</v>
      </c>
      <c r="J63" s="50">
        <f>Calculations!F35</f>
        <v>0</v>
      </c>
      <c r="K63" s="50">
        <f>Calculations!J35</f>
        <v>0</v>
      </c>
      <c r="L63" s="50">
        <f>Calculations!E35</f>
        <v>0</v>
      </c>
      <c r="M63" s="50">
        <f>Calculations!I35</f>
        <v>0</v>
      </c>
      <c r="N63" s="50">
        <f>Calculations!O35</f>
        <v>1.12E-2</v>
      </c>
      <c r="O63" s="50">
        <f>Calculations!R35</f>
        <v>0.5360364887695569</v>
      </c>
      <c r="P63" s="50">
        <f>Calculations!N35</f>
        <v>0</v>
      </c>
      <c r="Q63" s="50">
        <f>Calculations!Q35</f>
        <v>0</v>
      </c>
      <c r="R63" s="50">
        <f>Calculations!M35</f>
        <v>0</v>
      </c>
      <c r="S63" s="50">
        <f>Calculations!P35</f>
        <v>0</v>
      </c>
      <c r="T63" s="35" t="s">
        <v>106</v>
      </c>
      <c r="U63" s="35" t="s">
        <v>104</v>
      </c>
      <c r="V63" s="32" t="s">
        <v>110</v>
      </c>
      <c r="W63" s="43" t="s">
        <v>111</v>
      </c>
      <c r="X63" s="32" t="s">
        <v>141</v>
      </c>
    </row>
    <row r="64" spans="2:24" x14ac:dyDescent="0.2">
      <c r="B64" s="13" t="str">
        <f>Calculations!A36</f>
        <v>3/MAR/036/R</v>
      </c>
      <c r="C64" s="32" t="str">
        <f>Calculations!B36</f>
        <v>Unknown</v>
      </c>
      <c r="D64" s="13" t="str">
        <f>Calculations!C36</f>
        <v>Housing</v>
      </c>
      <c r="E64" s="50">
        <f>Calculations!D36</f>
        <v>9.2898399999999999</v>
      </c>
      <c r="F64" s="50">
        <f>Calculations!H36</f>
        <v>9.2898399999999999</v>
      </c>
      <c r="G64" s="50">
        <f>Calculations!L36</f>
        <v>100</v>
      </c>
      <c r="H64" s="50">
        <f>Calculations!G36</f>
        <v>0</v>
      </c>
      <c r="I64" s="50">
        <f>Calculations!K36</f>
        <v>0</v>
      </c>
      <c r="J64" s="50">
        <f>Calculations!F36</f>
        <v>0</v>
      </c>
      <c r="K64" s="50">
        <f>Calculations!J36</f>
        <v>0</v>
      </c>
      <c r="L64" s="50">
        <f>Calculations!E36</f>
        <v>0</v>
      </c>
      <c r="M64" s="50">
        <f>Calculations!I36</f>
        <v>0</v>
      </c>
      <c r="N64" s="50">
        <f>Calculations!O36</f>
        <v>0.59534859932899997</v>
      </c>
      <c r="O64" s="50">
        <f>Calculations!R36</f>
        <v>6.4085990644510566</v>
      </c>
      <c r="P64" s="50">
        <f>Calculations!N36</f>
        <v>0.14336253634400001</v>
      </c>
      <c r="Q64" s="50">
        <f>Calculations!Q36</f>
        <v>1.5432185736675768</v>
      </c>
      <c r="R64" s="50">
        <f>Calculations!M36</f>
        <v>7.1348877996700005E-2</v>
      </c>
      <c r="S64" s="50">
        <f>Calculations!P36</f>
        <v>0.7680312900620464</v>
      </c>
      <c r="T64" s="35" t="s">
        <v>106</v>
      </c>
      <c r="U64" s="35" t="s">
        <v>104</v>
      </c>
      <c r="V64" s="32" t="s">
        <v>150</v>
      </c>
      <c r="W64" s="43" t="s">
        <v>109</v>
      </c>
      <c r="X64" s="13" t="s">
        <v>142</v>
      </c>
    </row>
    <row r="65" spans="2:25" ht="51" x14ac:dyDescent="0.2">
      <c r="B65" s="13" t="str">
        <f>Calculations!A37</f>
        <v>3/WOR/084/R</v>
      </c>
      <c r="C65" s="32" t="str">
        <f>Calculations!B37</f>
        <v>Unknown</v>
      </c>
      <c r="D65" s="13" t="str">
        <f>Calculations!C37</f>
        <v>Housing</v>
      </c>
      <c r="E65" s="50">
        <f>Calculations!D37</f>
        <v>2.5348899999999999</v>
      </c>
      <c r="F65" s="50">
        <f>Calculations!H37</f>
        <v>2.5348899999999999</v>
      </c>
      <c r="G65" s="50">
        <f>Calculations!L37</f>
        <v>100</v>
      </c>
      <c r="H65" s="50">
        <f>Calculations!G37</f>
        <v>0</v>
      </c>
      <c r="I65" s="50">
        <f>Calculations!K37</f>
        <v>0</v>
      </c>
      <c r="J65" s="50">
        <f>Calculations!F37</f>
        <v>0</v>
      </c>
      <c r="K65" s="50">
        <f>Calculations!J37</f>
        <v>0</v>
      </c>
      <c r="L65" s="50">
        <f>Calculations!E37</f>
        <v>0</v>
      </c>
      <c r="M65" s="50">
        <f>Calculations!I37</f>
        <v>0</v>
      </c>
      <c r="N65" s="50">
        <f>Calculations!O37</f>
        <v>7.4400034020000005E-2</v>
      </c>
      <c r="O65" s="50">
        <f>Calculations!R37</f>
        <v>2.9350399433505996</v>
      </c>
      <c r="P65" s="50">
        <f>Calculations!N37</f>
        <v>2.0799999999999999E-2</v>
      </c>
      <c r="Q65" s="50">
        <f>Calculations!Q37</f>
        <v>0.82054842616444901</v>
      </c>
      <c r="R65" s="50">
        <f>Calculations!M37</f>
        <v>0</v>
      </c>
      <c r="S65" s="50">
        <f>Calculations!P37</f>
        <v>0</v>
      </c>
      <c r="T65" s="35" t="s">
        <v>106</v>
      </c>
      <c r="U65" s="35" t="s">
        <v>104</v>
      </c>
      <c r="V65" s="32" t="s">
        <v>150</v>
      </c>
      <c r="W65" s="43" t="s">
        <v>109</v>
      </c>
      <c r="X65" s="32" t="s">
        <v>143</v>
      </c>
      <c r="Y65" s="42"/>
    </row>
    <row r="66" spans="2:25" ht="38.25" x14ac:dyDescent="0.2">
      <c r="B66" s="13" t="str">
        <f>Calculations!A38</f>
        <v>3/WOR/086/</v>
      </c>
      <c r="C66" s="32" t="str">
        <f>Calculations!B38</f>
        <v>Unknown</v>
      </c>
      <c r="D66" s="13" t="str">
        <f>Calculations!C38</f>
        <v>Retail</v>
      </c>
      <c r="E66" s="50">
        <f>Calculations!D38</f>
        <v>0.99177300000000002</v>
      </c>
      <c r="F66" s="50">
        <f>Calculations!H38</f>
        <v>0.99177300000000002</v>
      </c>
      <c r="G66" s="50">
        <f>Calculations!L38</f>
        <v>100</v>
      </c>
      <c r="H66" s="50">
        <f>Calculations!G38</f>
        <v>0</v>
      </c>
      <c r="I66" s="50">
        <f>Calculations!K38</f>
        <v>0</v>
      </c>
      <c r="J66" s="50">
        <f>Calculations!F38</f>
        <v>0</v>
      </c>
      <c r="K66" s="50">
        <f>Calculations!J38</f>
        <v>0</v>
      </c>
      <c r="L66" s="50">
        <f>Calculations!E38</f>
        <v>0</v>
      </c>
      <c r="M66" s="50">
        <f>Calculations!I38</f>
        <v>0</v>
      </c>
      <c r="N66" s="50">
        <f>Calculations!O38</f>
        <v>1.14384966348E-2</v>
      </c>
      <c r="O66" s="50">
        <f>Calculations!R38</f>
        <v>1.1533381766593767</v>
      </c>
      <c r="P66" s="50">
        <f>Calculations!N38</f>
        <v>7.0327932501000005E-4</v>
      </c>
      <c r="Q66" s="50">
        <f>Calculations!Q38</f>
        <v>7.0911319930064651E-2</v>
      </c>
      <c r="R66" s="50">
        <f>Calculations!M38</f>
        <v>0</v>
      </c>
      <c r="S66" s="50">
        <f>Calculations!P38</f>
        <v>0</v>
      </c>
      <c r="T66" s="35" t="s">
        <v>106</v>
      </c>
      <c r="U66" s="36" t="s">
        <v>105</v>
      </c>
      <c r="V66" s="32" t="s">
        <v>110</v>
      </c>
      <c r="W66" s="43" t="s">
        <v>111</v>
      </c>
      <c r="X66" s="32" t="s">
        <v>144</v>
      </c>
    </row>
    <row r="67" spans="2:25" x14ac:dyDescent="0.2">
      <c r="B67" s="13" t="str">
        <f>Calculations!A39</f>
        <v>3/WOR/096/GT</v>
      </c>
      <c r="C67" s="32" t="str">
        <f>Calculations!B39</f>
        <v>Unknown</v>
      </c>
      <c r="D67" s="13" t="str">
        <f>Calculations!C39</f>
        <v>Gypsy and Traveller</v>
      </c>
      <c r="E67" s="50">
        <f>Calculations!D39</f>
        <v>3.5600900000000002</v>
      </c>
      <c r="F67" s="50">
        <f>Calculations!H39</f>
        <v>3.5600900000000002</v>
      </c>
      <c r="G67" s="50">
        <f>Calculations!L39</f>
        <v>100</v>
      </c>
      <c r="H67" s="50">
        <f>Calculations!G39</f>
        <v>0</v>
      </c>
      <c r="I67" s="50">
        <f>Calculations!K39</f>
        <v>0</v>
      </c>
      <c r="J67" s="50">
        <f>Calculations!F39</f>
        <v>0</v>
      </c>
      <c r="K67" s="50">
        <f>Calculations!J39</f>
        <v>0</v>
      </c>
      <c r="L67" s="50">
        <f>Calculations!E39</f>
        <v>0</v>
      </c>
      <c r="M67" s="50">
        <f>Calculations!I39</f>
        <v>0</v>
      </c>
      <c r="N67" s="50">
        <f>Calculations!O39</f>
        <v>0</v>
      </c>
      <c r="O67" s="50">
        <f>Calculations!R39</f>
        <v>0</v>
      </c>
      <c r="P67" s="50">
        <f>Calculations!N39</f>
        <v>0</v>
      </c>
      <c r="Q67" s="50">
        <f>Calculations!Q39</f>
        <v>0</v>
      </c>
      <c r="R67" s="50">
        <f>Calculations!M39</f>
        <v>0</v>
      </c>
      <c r="S67" s="50">
        <f>Calculations!P39</f>
        <v>0</v>
      </c>
      <c r="T67" s="35" t="s">
        <v>106</v>
      </c>
      <c r="U67" s="36" t="s">
        <v>103</v>
      </c>
      <c r="V67" s="32" t="s">
        <v>110</v>
      </c>
      <c r="W67" s="43" t="s">
        <v>111</v>
      </c>
      <c r="X67" s="13"/>
      <c r="Y67" s="42"/>
    </row>
    <row r="68" spans="2:25" ht="51" x14ac:dyDescent="0.2">
      <c r="B68" s="13" t="str">
        <f>Calculations!A40</f>
        <v>4/ABB/007/R</v>
      </c>
      <c r="C68" s="32" t="str">
        <f>Calculations!B40</f>
        <v>Unknown</v>
      </c>
      <c r="D68" s="13" t="str">
        <f>Calculations!C40</f>
        <v>Housing</v>
      </c>
      <c r="E68" s="50">
        <f>Calculations!D40</f>
        <v>0.58691899999999997</v>
      </c>
      <c r="F68" s="50">
        <f>Calculations!H40</f>
        <v>0.406565417047</v>
      </c>
      <c r="G68" s="50">
        <f>Calculations!L40</f>
        <v>69.271128903136542</v>
      </c>
      <c r="H68" s="50">
        <f>Calculations!G40</f>
        <v>0</v>
      </c>
      <c r="I68" s="50">
        <f>Calculations!K40</f>
        <v>0</v>
      </c>
      <c r="J68" s="50">
        <f>Calculations!F40</f>
        <v>0</v>
      </c>
      <c r="K68" s="50">
        <f>Calculations!J40</f>
        <v>0</v>
      </c>
      <c r="L68" s="50">
        <f>Calculations!E40</f>
        <v>0.180353582953</v>
      </c>
      <c r="M68" s="50">
        <f>Calculations!I40</f>
        <v>30.728871096863454</v>
      </c>
      <c r="N68" s="50">
        <f>Calculations!O40</f>
        <v>0</v>
      </c>
      <c r="O68" s="50">
        <f>Calculations!R40</f>
        <v>0</v>
      </c>
      <c r="P68" s="50">
        <f>Calculations!N40</f>
        <v>0</v>
      </c>
      <c r="Q68" s="50">
        <f>Calculations!Q40</f>
        <v>0</v>
      </c>
      <c r="R68" s="50">
        <f>Calculations!M40</f>
        <v>0</v>
      </c>
      <c r="S68" s="50">
        <f>Calculations!P40</f>
        <v>0</v>
      </c>
      <c r="T68" s="35" t="s">
        <v>106</v>
      </c>
      <c r="U68" s="35" t="s">
        <v>104</v>
      </c>
      <c r="V68" s="13" t="s">
        <v>107</v>
      </c>
      <c r="W68" s="43" t="s">
        <v>78</v>
      </c>
      <c r="X68" s="32" t="s">
        <v>123</v>
      </c>
    </row>
    <row r="69" spans="2:25" x14ac:dyDescent="0.2">
      <c r="B69" s="13" t="str">
        <f>Calculations!A41</f>
        <v>4/ABB/008/R</v>
      </c>
      <c r="C69" s="32" t="str">
        <f>Calculations!B41</f>
        <v>Unknown</v>
      </c>
      <c r="D69" s="13" t="str">
        <f>Calculations!C41</f>
        <v>Housing</v>
      </c>
      <c r="E69" s="50">
        <f>Calculations!D41</f>
        <v>0.60562199999999999</v>
      </c>
      <c r="F69" s="50">
        <f>Calculations!H41</f>
        <v>0.60562199999999999</v>
      </c>
      <c r="G69" s="50">
        <f>Calculations!L41</f>
        <v>100</v>
      </c>
      <c r="H69" s="50">
        <f>Calculations!G41</f>
        <v>0</v>
      </c>
      <c r="I69" s="50">
        <f>Calculations!K41</f>
        <v>0</v>
      </c>
      <c r="J69" s="50">
        <f>Calculations!F41</f>
        <v>0</v>
      </c>
      <c r="K69" s="50">
        <f>Calculations!J41</f>
        <v>0</v>
      </c>
      <c r="L69" s="50">
        <f>Calculations!E41</f>
        <v>0</v>
      </c>
      <c r="M69" s="50">
        <f>Calculations!I41</f>
        <v>0</v>
      </c>
      <c r="N69" s="50">
        <f>Calculations!O41</f>
        <v>0</v>
      </c>
      <c r="O69" s="50">
        <f>Calculations!R41</f>
        <v>0</v>
      </c>
      <c r="P69" s="50">
        <f>Calculations!N41</f>
        <v>0</v>
      </c>
      <c r="Q69" s="50">
        <f>Calculations!Q41</f>
        <v>0</v>
      </c>
      <c r="R69" s="50">
        <f>Calculations!M41</f>
        <v>0</v>
      </c>
      <c r="S69" s="50">
        <f>Calculations!P41</f>
        <v>0</v>
      </c>
      <c r="T69" s="35" t="s">
        <v>106</v>
      </c>
      <c r="U69" s="35" t="s">
        <v>104</v>
      </c>
      <c r="V69" s="32" t="s">
        <v>112</v>
      </c>
      <c r="W69" s="43" t="s">
        <v>113</v>
      </c>
      <c r="X69" s="13"/>
    </row>
    <row r="70" spans="2:25" x14ac:dyDescent="0.2">
      <c r="B70" s="13" t="str">
        <f>Calculations!A42</f>
        <v>4/ASP/014/R</v>
      </c>
      <c r="C70" s="32" t="str">
        <f>Calculations!B42</f>
        <v>Unknown</v>
      </c>
      <c r="D70" s="13" t="str">
        <f>Calculations!C42</f>
        <v>Housing</v>
      </c>
      <c r="E70" s="50">
        <f>Calculations!D42</f>
        <v>0.83744099999999999</v>
      </c>
      <c r="F70" s="50">
        <f>Calculations!H42</f>
        <v>0.83744099999999999</v>
      </c>
      <c r="G70" s="50">
        <f>Calculations!L42</f>
        <v>100</v>
      </c>
      <c r="H70" s="50">
        <f>Calculations!G42</f>
        <v>0</v>
      </c>
      <c r="I70" s="50">
        <f>Calculations!K42</f>
        <v>0</v>
      </c>
      <c r="J70" s="50">
        <f>Calculations!F42</f>
        <v>0</v>
      </c>
      <c r="K70" s="50">
        <f>Calculations!J42</f>
        <v>0</v>
      </c>
      <c r="L70" s="50">
        <f>Calculations!E42</f>
        <v>0</v>
      </c>
      <c r="M70" s="50">
        <f>Calculations!I42</f>
        <v>0</v>
      </c>
      <c r="N70" s="50">
        <f>Calculations!O42</f>
        <v>0</v>
      </c>
      <c r="O70" s="50">
        <f>Calculations!R42</f>
        <v>0</v>
      </c>
      <c r="P70" s="50">
        <f>Calculations!N42</f>
        <v>0</v>
      </c>
      <c r="Q70" s="50">
        <f>Calculations!Q42</f>
        <v>0</v>
      </c>
      <c r="R70" s="50">
        <f>Calculations!M42</f>
        <v>0</v>
      </c>
      <c r="S70" s="50">
        <f>Calculations!P42</f>
        <v>0</v>
      </c>
      <c r="T70" s="35" t="s">
        <v>106</v>
      </c>
      <c r="U70" s="35" t="s">
        <v>104</v>
      </c>
      <c r="V70" s="32" t="s">
        <v>112</v>
      </c>
      <c r="W70" s="43" t="s">
        <v>113</v>
      </c>
      <c r="X70" s="13"/>
    </row>
    <row r="71" spans="2:25" ht="51" x14ac:dyDescent="0.2">
      <c r="B71" s="13" t="str">
        <f>Calculations!A43</f>
        <v>4/BRM/010/R</v>
      </c>
      <c r="C71" s="32" t="str">
        <f>Calculations!B43</f>
        <v>Unknown</v>
      </c>
      <c r="D71" s="13" t="str">
        <f>Calculations!C43</f>
        <v>Housing</v>
      </c>
      <c r="E71" s="50">
        <f>Calculations!D43</f>
        <v>1.30542</v>
      </c>
      <c r="F71" s="50">
        <f>Calculations!H43</f>
        <v>1.30542</v>
      </c>
      <c r="G71" s="50">
        <f>Calculations!L43</f>
        <v>100</v>
      </c>
      <c r="H71" s="50">
        <f>Calculations!G43</f>
        <v>0</v>
      </c>
      <c r="I71" s="50">
        <f>Calculations!K43</f>
        <v>0</v>
      </c>
      <c r="J71" s="50">
        <f>Calculations!F43</f>
        <v>0</v>
      </c>
      <c r="K71" s="50">
        <f>Calculations!J43</f>
        <v>0</v>
      </c>
      <c r="L71" s="50">
        <f>Calculations!E43</f>
        <v>0</v>
      </c>
      <c r="M71" s="50">
        <f>Calculations!I43</f>
        <v>0</v>
      </c>
      <c r="N71" s="50">
        <f>Calculations!O43</f>
        <v>2.9242089999999998E-2</v>
      </c>
      <c r="O71" s="50">
        <f>Calculations!R43</f>
        <v>2.2400522437223267</v>
      </c>
      <c r="P71" s="50">
        <f>Calculations!N43</f>
        <v>6.0000000000000001E-3</v>
      </c>
      <c r="Q71" s="50">
        <f>Calculations!Q43</f>
        <v>0.45962219055936021</v>
      </c>
      <c r="R71" s="50">
        <f>Calculations!M43</f>
        <v>1.52340700001E-2</v>
      </c>
      <c r="S71" s="50">
        <f>Calculations!P43</f>
        <v>1.1669861040967657</v>
      </c>
      <c r="T71" s="35" t="s">
        <v>106</v>
      </c>
      <c r="U71" s="35" t="s">
        <v>104</v>
      </c>
      <c r="V71" s="32" t="s">
        <v>150</v>
      </c>
      <c r="W71" s="43" t="s">
        <v>109</v>
      </c>
      <c r="X71" s="32" t="s">
        <v>145</v>
      </c>
    </row>
    <row r="72" spans="2:25" x14ac:dyDescent="0.2">
      <c r="B72" s="13" t="str">
        <f>Calculations!A44</f>
        <v>4/FLI/013/R</v>
      </c>
      <c r="C72" s="32" t="str">
        <f>Calculations!B44</f>
        <v>Unknown</v>
      </c>
      <c r="D72" s="13" t="str">
        <f>Calculations!C44</f>
        <v>Housing</v>
      </c>
      <c r="E72" s="50">
        <f>Calculations!D44</f>
        <v>0.51572700000000005</v>
      </c>
      <c r="F72" s="50">
        <f>Calculations!H44</f>
        <v>0.51572700000000005</v>
      </c>
      <c r="G72" s="50">
        <f>Calculations!L44</f>
        <v>100</v>
      </c>
      <c r="H72" s="50">
        <f>Calculations!G44</f>
        <v>0</v>
      </c>
      <c r="I72" s="50">
        <f>Calculations!K44</f>
        <v>0</v>
      </c>
      <c r="J72" s="50">
        <f>Calculations!F44</f>
        <v>0</v>
      </c>
      <c r="K72" s="50">
        <f>Calculations!J44</f>
        <v>0</v>
      </c>
      <c r="L72" s="50">
        <f>Calculations!E44</f>
        <v>0</v>
      </c>
      <c r="M72" s="50">
        <f>Calculations!I44</f>
        <v>0</v>
      </c>
      <c r="N72" s="50">
        <f>Calculations!O44</f>
        <v>0</v>
      </c>
      <c r="O72" s="50">
        <f>Calculations!R44</f>
        <v>0</v>
      </c>
      <c r="P72" s="50">
        <f>Calculations!N44</f>
        <v>0</v>
      </c>
      <c r="Q72" s="50">
        <f>Calculations!Q44</f>
        <v>0</v>
      </c>
      <c r="R72" s="50">
        <f>Calculations!M44</f>
        <v>0</v>
      </c>
      <c r="S72" s="50">
        <f>Calculations!P44</f>
        <v>0</v>
      </c>
      <c r="T72" s="35" t="s">
        <v>106</v>
      </c>
      <c r="U72" s="35" t="s">
        <v>104</v>
      </c>
      <c r="V72" s="32" t="s">
        <v>112</v>
      </c>
      <c r="W72" s="43" t="s">
        <v>113</v>
      </c>
      <c r="X72" s="13"/>
    </row>
    <row r="73" spans="2:25" ht="38.25" x14ac:dyDescent="0.2">
      <c r="B73" s="13" t="str">
        <f>Calculations!A45</f>
        <v>4/FLI/014/R</v>
      </c>
      <c r="C73" s="32" t="str">
        <f>Calculations!B45</f>
        <v>Unknown</v>
      </c>
      <c r="D73" s="13" t="str">
        <f>Calculations!C45</f>
        <v>Housing</v>
      </c>
      <c r="E73" s="50">
        <f>Calculations!D45</f>
        <v>0.71765400000000001</v>
      </c>
      <c r="F73" s="50">
        <f>Calculations!H45</f>
        <v>0.69611483398710006</v>
      </c>
      <c r="G73" s="50">
        <f>Calculations!L45</f>
        <v>96.99866983074017</v>
      </c>
      <c r="H73" s="50">
        <f>Calculations!G45</f>
        <v>2.1539166012899999E-2</v>
      </c>
      <c r="I73" s="50">
        <f>Calculations!K45</f>
        <v>3.001330169259838</v>
      </c>
      <c r="J73" s="50">
        <f>Calculations!F45</f>
        <v>0</v>
      </c>
      <c r="K73" s="50">
        <f>Calculations!J45</f>
        <v>0</v>
      </c>
      <c r="L73" s="50">
        <f>Calculations!E45</f>
        <v>0</v>
      </c>
      <c r="M73" s="50">
        <f>Calculations!I45</f>
        <v>0</v>
      </c>
      <c r="N73" s="50">
        <f>Calculations!O45</f>
        <v>2.9708852757300001E-2</v>
      </c>
      <c r="O73" s="50">
        <f>Calculations!R45</f>
        <v>4.1397181312025015</v>
      </c>
      <c r="P73" s="50">
        <f>Calculations!N45</f>
        <v>7.4045002517700005E-4</v>
      </c>
      <c r="Q73" s="50">
        <f>Calculations!Q45</f>
        <v>0.10317646458836711</v>
      </c>
      <c r="R73" s="50">
        <f>Calculations!M45</f>
        <v>0</v>
      </c>
      <c r="S73" s="50">
        <f>Calculations!P45</f>
        <v>0</v>
      </c>
      <c r="T73" s="35" t="s">
        <v>106</v>
      </c>
      <c r="U73" s="35" t="s">
        <v>104</v>
      </c>
      <c r="V73" s="32" t="s">
        <v>150</v>
      </c>
      <c r="W73" s="43" t="s">
        <v>109</v>
      </c>
      <c r="X73" s="32" t="s">
        <v>124</v>
      </c>
      <c r="Y73" s="42"/>
    </row>
    <row r="74" spans="2:25" x14ac:dyDescent="0.2">
      <c r="B74" s="13" t="str">
        <f>Calculations!A46</f>
        <v>4/KBR/013/R</v>
      </c>
      <c r="C74" s="32" t="str">
        <f>Calculations!B46</f>
        <v>Unknown</v>
      </c>
      <c r="D74" s="13" t="str">
        <f>Calculations!C46</f>
        <v>Housing</v>
      </c>
      <c r="E74" s="50">
        <f>Calculations!D46</f>
        <v>0.32821600000000001</v>
      </c>
      <c r="F74" s="50">
        <f>Calculations!H46</f>
        <v>0.16271700433618</v>
      </c>
      <c r="G74" s="50">
        <f>Calculations!L46</f>
        <v>49.576195047218903</v>
      </c>
      <c r="H74" s="50">
        <f>Calculations!G46</f>
        <v>0.16302226299899999</v>
      </c>
      <c r="I74" s="50">
        <f>Calculations!K46</f>
        <v>49.669200465242398</v>
      </c>
      <c r="J74" s="50">
        <f>Calculations!F46</f>
        <v>2.47673266482E-3</v>
      </c>
      <c r="K74" s="50">
        <f>Calculations!J46</f>
        <v>0.75460448753869402</v>
      </c>
      <c r="L74" s="50">
        <f>Calculations!E46</f>
        <v>0</v>
      </c>
      <c r="M74" s="50">
        <f>Calculations!I46</f>
        <v>0</v>
      </c>
      <c r="N74" s="50">
        <f>Calculations!O46</f>
        <v>0</v>
      </c>
      <c r="O74" s="50">
        <f>Calculations!R46</f>
        <v>0</v>
      </c>
      <c r="P74" s="50">
        <f>Calculations!N46</f>
        <v>0</v>
      </c>
      <c r="Q74" s="50">
        <f>Calculations!Q46</f>
        <v>0</v>
      </c>
      <c r="R74" s="50">
        <f>Calculations!M46</f>
        <v>0</v>
      </c>
      <c r="S74" s="50">
        <f>Calculations!P46</f>
        <v>0</v>
      </c>
      <c r="T74" s="35" t="s">
        <v>106</v>
      </c>
      <c r="U74" s="35" t="s">
        <v>104</v>
      </c>
      <c r="V74" s="32" t="s">
        <v>150</v>
      </c>
      <c r="W74" s="43" t="s">
        <v>109</v>
      </c>
      <c r="X74" s="13" t="s">
        <v>125</v>
      </c>
    </row>
    <row r="75" spans="2:25" x14ac:dyDescent="0.2">
      <c r="B75" s="13" t="str">
        <f>Calculations!A47</f>
        <v>4/SIL/005/r</v>
      </c>
      <c r="C75" s="32" t="str">
        <f>Calculations!B47</f>
        <v>Unknown</v>
      </c>
      <c r="D75" s="13" t="str">
        <f>Calculations!C47</f>
        <v>Housing</v>
      </c>
      <c r="E75" s="50">
        <f>Calculations!D47</f>
        <v>7.2608899999999998</v>
      </c>
      <c r="F75" s="50">
        <f>Calculations!H47</f>
        <v>7.0139761161596201</v>
      </c>
      <c r="G75" s="50">
        <f>Calculations!L47</f>
        <v>96.599399194308404</v>
      </c>
      <c r="H75" s="50">
        <f>Calculations!G47</f>
        <v>0.23729620213300001</v>
      </c>
      <c r="I75" s="50">
        <f>Calculations!K47</f>
        <v>3.268142089096516</v>
      </c>
      <c r="J75" s="50">
        <f>Calculations!F47</f>
        <v>9.6176817073799995E-3</v>
      </c>
      <c r="K75" s="50">
        <f>Calculations!J47</f>
        <v>0.13245871659507305</v>
      </c>
      <c r="L75" s="50">
        <f>Calculations!E47</f>
        <v>0</v>
      </c>
      <c r="M75" s="50">
        <f>Calculations!I47</f>
        <v>0</v>
      </c>
      <c r="N75" s="50">
        <f>Calculations!O47</f>
        <v>0</v>
      </c>
      <c r="O75" s="50">
        <f>Calculations!R47</f>
        <v>0</v>
      </c>
      <c r="P75" s="50">
        <f>Calculations!N47</f>
        <v>0</v>
      </c>
      <c r="Q75" s="50">
        <f>Calculations!Q47</f>
        <v>0</v>
      </c>
      <c r="R75" s="50">
        <f>Calculations!M47</f>
        <v>0</v>
      </c>
      <c r="S75" s="50">
        <f>Calculations!P47</f>
        <v>0</v>
      </c>
      <c r="T75" s="35" t="s">
        <v>106</v>
      </c>
      <c r="U75" s="35" t="s">
        <v>104</v>
      </c>
      <c r="V75" s="32" t="s">
        <v>150</v>
      </c>
      <c r="W75" s="43" t="s">
        <v>109</v>
      </c>
      <c r="X75" s="13" t="s">
        <v>126</v>
      </c>
    </row>
    <row r="76" spans="2:25" ht="51" x14ac:dyDescent="0.2">
      <c r="B76" s="13" t="str">
        <f>Calculations!A48</f>
        <v>4/THU/017/R</v>
      </c>
      <c r="C76" s="32" t="str">
        <f>Calculations!B48</f>
        <v>Unknown</v>
      </c>
      <c r="D76" s="13" t="str">
        <f>Calculations!C48</f>
        <v>Housing</v>
      </c>
      <c r="E76" s="50">
        <f>Calculations!D48</f>
        <v>3.25319</v>
      </c>
      <c r="F76" s="50">
        <f>Calculations!H48</f>
        <v>3.25319</v>
      </c>
      <c r="G76" s="50">
        <f>Calculations!L48</f>
        <v>100</v>
      </c>
      <c r="H76" s="50">
        <f>Calculations!G48</f>
        <v>0</v>
      </c>
      <c r="I76" s="50">
        <f>Calculations!K48</f>
        <v>0</v>
      </c>
      <c r="J76" s="50">
        <f>Calculations!F48</f>
        <v>0</v>
      </c>
      <c r="K76" s="50">
        <f>Calculations!J48</f>
        <v>0</v>
      </c>
      <c r="L76" s="50">
        <f>Calculations!E48</f>
        <v>0</v>
      </c>
      <c r="M76" s="50">
        <f>Calculations!I48</f>
        <v>0</v>
      </c>
      <c r="N76" s="50">
        <f>Calculations!O48</f>
        <v>0.39229455283999998</v>
      </c>
      <c r="O76" s="50">
        <f>Calculations!R48</f>
        <v>12.058765483725205</v>
      </c>
      <c r="P76" s="50">
        <f>Calculations!N48</f>
        <v>0.124180342153</v>
      </c>
      <c r="Q76" s="50">
        <f>Calculations!Q48</f>
        <v>3.8171868889612965</v>
      </c>
      <c r="R76" s="50">
        <f>Calculations!M48</f>
        <v>8.4909599964899996E-2</v>
      </c>
      <c r="S76" s="50">
        <f>Calculations!P48</f>
        <v>2.6100412199994465</v>
      </c>
      <c r="T76" s="35" t="s">
        <v>106</v>
      </c>
      <c r="U76" s="35" t="s">
        <v>104</v>
      </c>
      <c r="V76" s="32" t="s">
        <v>150</v>
      </c>
      <c r="W76" s="43" t="s">
        <v>109</v>
      </c>
      <c r="X76" s="32" t="s">
        <v>146</v>
      </c>
    </row>
    <row r="77" spans="2:25" ht="38.25" x14ac:dyDescent="0.2">
      <c r="B77" s="13" t="str">
        <f>Calculations!A49</f>
        <v>4/WIG/034</v>
      </c>
      <c r="C77" s="32" t="str">
        <f>Calculations!B49</f>
        <v>Unknown</v>
      </c>
      <c r="D77" s="13" t="str">
        <f>Calculations!C49</f>
        <v>Housing</v>
      </c>
      <c r="E77" s="50">
        <f>Calculations!D49</f>
        <v>1.02298</v>
      </c>
      <c r="F77" s="50">
        <f>Calculations!H49</f>
        <v>1.02298</v>
      </c>
      <c r="G77" s="50">
        <f>Calculations!L49</f>
        <v>100</v>
      </c>
      <c r="H77" s="50">
        <f>Calculations!G49</f>
        <v>0</v>
      </c>
      <c r="I77" s="50">
        <f>Calculations!K49</f>
        <v>0</v>
      </c>
      <c r="J77" s="50">
        <f>Calculations!F49</f>
        <v>0</v>
      </c>
      <c r="K77" s="50">
        <f>Calculations!J49</f>
        <v>0</v>
      </c>
      <c r="L77" s="50">
        <f>Calculations!E49</f>
        <v>0</v>
      </c>
      <c r="M77" s="50">
        <f>Calculations!I49</f>
        <v>0</v>
      </c>
      <c r="N77" s="50">
        <f>Calculations!O49</f>
        <v>1.612978E-2</v>
      </c>
      <c r="O77" s="50">
        <f>Calculations!R49</f>
        <v>1.5767444133805157</v>
      </c>
      <c r="P77" s="50">
        <f>Calculations!N49</f>
        <v>0</v>
      </c>
      <c r="Q77" s="50">
        <f>Calculations!Q49</f>
        <v>0</v>
      </c>
      <c r="R77" s="50">
        <f>Calculations!M49</f>
        <v>0</v>
      </c>
      <c r="S77" s="50">
        <f>Calculations!P49</f>
        <v>0</v>
      </c>
      <c r="T77" s="35" t="s">
        <v>106</v>
      </c>
      <c r="U77" s="35" t="s">
        <v>104</v>
      </c>
      <c r="V77" s="32" t="s">
        <v>110</v>
      </c>
      <c r="W77" s="43" t="s">
        <v>111</v>
      </c>
      <c r="X77" s="32" t="s">
        <v>147</v>
      </c>
    </row>
    <row r="78" spans="2:25" ht="38.25" x14ac:dyDescent="0.2">
      <c r="B78" s="13" t="str">
        <f>Calculations!A50</f>
        <v>4/WOR/101/M</v>
      </c>
      <c r="C78" s="32" t="str">
        <f>Calculations!B50</f>
        <v>Unknown</v>
      </c>
      <c r="D78" s="13" t="str">
        <f>Calculations!C50</f>
        <v>Retail</v>
      </c>
      <c r="E78" s="50">
        <f>Calculations!D50</f>
        <v>0.201102</v>
      </c>
      <c r="F78" s="50">
        <f>Calculations!H50</f>
        <v>0.201102</v>
      </c>
      <c r="G78" s="50">
        <f>Calculations!L50</f>
        <v>100</v>
      </c>
      <c r="H78" s="50">
        <f>Calculations!G50</f>
        <v>0</v>
      </c>
      <c r="I78" s="50">
        <f>Calculations!K50</f>
        <v>0</v>
      </c>
      <c r="J78" s="50">
        <f>Calculations!F50</f>
        <v>0</v>
      </c>
      <c r="K78" s="50">
        <f>Calculations!J50</f>
        <v>0</v>
      </c>
      <c r="L78" s="50">
        <f>Calculations!E50</f>
        <v>0</v>
      </c>
      <c r="M78" s="50">
        <f>Calculations!I50</f>
        <v>0</v>
      </c>
      <c r="N78" s="50">
        <f>Calculations!O50</f>
        <v>8.0267531953299998E-4</v>
      </c>
      <c r="O78" s="50">
        <f>Calculations!R50</f>
        <v>0.39913840714314125</v>
      </c>
      <c r="P78" s="50">
        <f>Calculations!N50</f>
        <v>0</v>
      </c>
      <c r="Q78" s="50">
        <f>Calculations!Q50</f>
        <v>0</v>
      </c>
      <c r="R78" s="50">
        <f>Calculations!M50</f>
        <v>0</v>
      </c>
      <c r="S78" s="50">
        <f>Calculations!P50</f>
        <v>0</v>
      </c>
      <c r="T78" s="35" t="s">
        <v>106</v>
      </c>
      <c r="U78" s="36" t="s">
        <v>105</v>
      </c>
      <c r="V78" s="32" t="s">
        <v>110</v>
      </c>
      <c r="W78" s="43" t="s">
        <v>111</v>
      </c>
      <c r="X78" s="32" t="s">
        <v>148</v>
      </c>
      <c r="Y78" s="42"/>
    </row>
    <row r="79" spans="2:25" x14ac:dyDescent="0.2">
      <c r="B79" s="13" t="str">
        <f>Calculations!A51</f>
        <v>4/WOR/110/R</v>
      </c>
      <c r="C79" s="32" t="str">
        <f>Calculations!B51</f>
        <v>Unknown</v>
      </c>
      <c r="D79" s="13" t="str">
        <f>Calculations!C51</f>
        <v>Housing</v>
      </c>
      <c r="E79" s="50">
        <f>Calculations!D51</f>
        <v>1.5396399999999999</v>
      </c>
      <c r="F79" s="50">
        <f>Calculations!H51</f>
        <v>1.5396399999999999</v>
      </c>
      <c r="G79" s="50">
        <f>Calculations!L51</f>
        <v>100</v>
      </c>
      <c r="H79" s="50">
        <f>Calculations!G51</f>
        <v>0</v>
      </c>
      <c r="I79" s="50">
        <f>Calculations!K51</f>
        <v>0</v>
      </c>
      <c r="J79" s="50">
        <f>Calculations!F51</f>
        <v>0</v>
      </c>
      <c r="K79" s="50">
        <f>Calculations!J51</f>
        <v>0</v>
      </c>
      <c r="L79" s="50">
        <f>Calculations!E51</f>
        <v>0</v>
      </c>
      <c r="M79" s="50">
        <f>Calculations!I51</f>
        <v>0</v>
      </c>
      <c r="N79" s="50">
        <f>Calculations!O51</f>
        <v>0</v>
      </c>
      <c r="O79" s="50">
        <f>Calculations!R51</f>
        <v>0</v>
      </c>
      <c r="P79" s="50">
        <f>Calculations!N51</f>
        <v>0</v>
      </c>
      <c r="Q79" s="50">
        <f>Calculations!Q51</f>
        <v>0</v>
      </c>
      <c r="R79" s="50">
        <f>Calculations!M51</f>
        <v>0</v>
      </c>
      <c r="S79" s="50">
        <f>Calculations!P51</f>
        <v>0</v>
      </c>
      <c r="T79" s="35" t="s">
        <v>106</v>
      </c>
      <c r="U79" s="35" t="s">
        <v>104</v>
      </c>
      <c r="V79" s="32" t="s">
        <v>110</v>
      </c>
      <c r="W79" s="43" t="s">
        <v>111</v>
      </c>
      <c r="X79" s="13"/>
      <c r="Y79" s="42"/>
    </row>
    <row r="80" spans="2:25" x14ac:dyDescent="0.2">
      <c r="B80" s="13" t="str">
        <f>Calculations!A52</f>
        <v>KBR02</v>
      </c>
      <c r="C80" s="32" t="str">
        <f>Calculations!B52</f>
        <v>Unknown</v>
      </c>
      <c r="D80" s="13" t="str">
        <f>Calculations!C52</f>
        <v>Housing</v>
      </c>
      <c r="E80" s="50">
        <f>Calculations!D52</f>
        <v>0.33665200000000001</v>
      </c>
      <c r="F80" s="50">
        <f>Calculations!H52</f>
        <v>0.33665200000000001</v>
      </c>
      <c r="G80" s="50">
        <f>Calculations!L52</f>
        <v>100</v>
      </c>
      <c r="H80" s="50">
        <f>Calculations!G52</f>
        <v>0</v>
      </c>
      <c r="I80" s="50">
        <f>Calculations!K52</f>
        <v>0</v>
      </c>
      <c r="J80" s="50">
        <f>Calculations!F52</f>
        <v>0</v>
      </c>
      <c r="K80" s="50">
        <f>Calculations!J52</f>
        <v>0</v>
      </c>
      <c r="L80" s="50">
        <f>Calculations!E52</f>
        <v>0</v>
      </c>
      <c r="M80" s="50">
        <f>Calculations!I52</f>
        <v>0</v>
      </c>
      <c r="N80" s="50">
        <f>Calculations!O52</f>
        <v>5.5635102441100003E-3</v>
      </c>
      <c r="O80" s="50">
        <f>Calculations!R52</f>
        <v>1.6525997897264832</v>
      </c>
      <c r="P80" s="50">
        <f>Calculations!N52</f>
        <v>2.2904694885999998E-6</v>
      </c>
      <c r="Q80" s="50">
        <f>Calculations!Q52</f>
        <v>6.803671116167436E-4</v>
      </c>
      <c r="R80" s="50">
        <f>Calculations!M52</f>
        <v>0</v>
      </c>
      <c r="S80" s="50">
        <f>Calculations!P52</f>
        <v>0</v>
      </c>
      <c r="T80" s="35" t="s">
        <v>106</v>
      </c>
      <c r="U80" s="35" t="s">
        <v>104</v>
      </c>
      <c r="V80" s="32" t="s">
        <v>150</v>
      </c>
      <c r="W80" s="43" t="s">
        <v>109</v>
      </c>
      <c r="X80" s="13" t="s">
        <v>149</v>
      </c>
    </row>
  </sheetData>
  <autoFilter ref="B29:W80" xr:uid="{00000000-0009-0000-0000-000000000000}"/>
  <mergeCells count="19">
    <mergeCell ref="F10:M10"/>
    <mergeCell ref="N10:S10"/>
    <mergeCell ref="F11:G11"/>
    <mergeCell ref="H11:I11"/>
    <mergeCell ref="J11:K11"/>
    <mergeCell ref="L11:M11"/>
    <mergeCell ref="N11:O11"/>
    <mergeCell ref="P11:Q11"/>
    <mergeCell ref="R11:S11"/>
    <mergeCell ref="C23:C27"/>
    <mergeCell ref="F27:M27"/>
    <mergeCell ref="N27:S27"/>
    <mergeCell ref="F28:G28"/>
    <mergeCell ref="H28:I28"/>
    <mergeCell ref="J28:K28"/>
    <mergeCell ref="L28:M28"/>
    <mergeCell ref="N28:O28"/>
    <mergeCell ref="P28:Q28"/>
    <mergeCell ref="R28:S28"/>
  </mergeCells>
  <conditionalFormatting sqref="B30:W30 V42 U38:V38 V41:X41 U78 U46:U47 X44:X45 X56 U56:U61 U66:V66 U67:X67 V79:X79 V31:X32 B31:T80 X47 V33:W33 X34:X35 X54 W40:X40">
    <cfRule type="expression" dxfId="299" priority="313">
      <formula>$M30&gt;0</formula>
    </cfRule>
    <cfRule type="expression" dxfId="298" priority="314">
      <formula>#REF!&gt;0</formula>
    </cfRule>
    <cfRule type="expression" dxfId="297" priority="315">
      <formula>$K30&gt;0</formula>
    </cfRule>
    <cfRule type="expression" dxfId="296" priority="316">
      <formula>$I30&gt;0</formula>
    </cfRule>
    <cfRule type="expression" dxfId="295" priority="317">
      <formula>$O30&gt;0</formula>
    </cfRule>
    <cfRule type="expression" dxfId="294" priority="318">
      <formula>$Q30&gt;0</formula>
    </cfRule>
    <cfRule type="expression" dxfId="293" priority="319">
      <formula>$S30&gt;0</formula>
    </cfRule>
  </conditionalFormatting>
  <conditionalFormatting sqref="W42:X42 X80 W38 X36:X37 X64 X69:X70 X43 X51 X39 X48 X58 X61 X72">
    <cfRule type="expression" dxfId="292" priority="294">
      <formula>$M36&gt;0</formula>
    </cfRule>
    <cfRule type="expression" dxfId="291" priority="295">
      <formula>$K36&gt;0</formula>
    </cfRule>
    <cfRule type="expression" dxfId="290" priority="296">
      <formula>$I36&gt;0</formula>
    </cfRule>
    <cfRule type="expression" dxfId="289" priority="297">
      <formula>$O36&gt;0</formula>
    </cfRule>
    <cfRule type="expression" dxfId="288" priority="298">
      <formula>$Q36&gt;0</formula>
    </cfRule>
    <cfRule type="expression" dxfId="287" priority="299">
      <formula>$S36&gt;0</formula>
    </cfRule>
  </conditionalFormatting>
  <conditionalFormatting sqref="V50:W50 V57:X57 X62 X74:X75 V68:X68">
    <cfRule type="expression" dxfId="286" priority="288">
      <formula>$M50&gt;0</formula>
    </cfRule>
    <cfRule type="expression" dxfId="285" priority="289">
      <formula>$K50&gt;0</formula>
    </cfRule>
    <cfRule type="expression" dxfId="284" priority="290">
      <formula>$I50&gt;0</formula>
    </cfRule>
    <cfRule type="expression" dxfId="283" priority="291">
      <formula>$O50&gt;0</formula>
    </cfRule>
    <cfRule type="expression" dxfId="282" priority="292">
      <formula>$Q50&gt;0</formula>
    </cfRule>
    <cfRule type="expression" dxfId="281" priority="293">
      <formula>$S50&gt;0</formula>
    </cfRule>
  </conditionalFormatting>
  <conditionalFormatting sqref="U79:U80 U68:U77 U62:U65 U54:U55 U39:U45 U31:U37">
    <cfRule type="expression" dxfId="280" priority="281">
      <formula>$M31&gt;0</formula>
    </cfRule>
    <cfRule type="expression" dxfId="279" priority="282">
      <formula>#REF!&gt;0</formula>
    </cfRule>
    <cfRule type="expression" dxfId="278" priority="283">
      <formula>$K31&gt;0</formula>
    </cfRule>
    <cfRule type="expression" dxfId="277" priority="284">
      <formula>$I31&gt;0</formula>
    </cfRule>
    <cfRule type="expression" dxfId="276" priority="285">
      <formula>$O31&gt;0</formula>
    </cfRule>
    <cfRule type="expression" dxfId="275" priority="286">
      <formula>$Q31&gt;0</formula>
    </cfRule>
    <cfRule type="expression" dxfId="274" priority="287">
      <formula>$S31&gt;0</formula>
    </cfRule>
  </conditionalFormatting>
  <conditionalFormatting sqref="U48:U53">
    <cfRule type="expression" dxfId="273" priority="274">
      <formula>$M48&gt;0</formula>
    </cfRule>
    <cfRule type="expression" dxfId="272" priority="275">
      <formula>#REF!&gt;0</formula>
    </cfRule>
    <cfRule type="expression" dxfId="271" priority="276">
      <formula>$K48&gt;0</formula>
    </cfRule>
    <cfRule type="expression" dxfId="270" priority="277">
      <formula>$I48&gt;0</formula>
    </cfRule>
    <cfRule type="expression" dxfId="269" priority="278">
      <formula>$O48&gt;0</formula>
    </cfRule>
    <cfRule type="expression" dxfId="268" priority="279">
      <formula>$Q48&gt;0</formula>
    </cfRule>
    <cfRule type="expression" dxfId="267" priority="280">
      <formula>$S48&gt;0</formula>
    </cfRule>
  </conditionalFormatting>
  <conditionalFormatting sqref="W37">
    <cfRule type="expression" dxfId="266" priority="267">
      <formula>$M37&gt;0</formula>
    </cfRule>
    <cfRule type="expression" dxfId="265" priority="268">
      <formula>#REF!&gt;0</formula>
    </cfRule>
    <cfRule type="expression" dxfId="264" priority="269">
      <formula>$K37&gt;0</formula>
    </cfRule>
    <cfRule type="expression" dxfId="263" priority="270">
      <formula>$I37&gt;0</formula>
    </cfRule>
    <cfRule type="expression" dxfId="262" priority="271">
      <formula>$O37&gt;0</formula>
    </cfRule>
    <cfRule type="expression" dxfId="261" priority="272">
      <formula>$Q37&gt;0</formula>
    </cfRule>
    <cfRule type="expression" dxfId="260" priority="273">
      <formula>$S37&gt;0</formula>
    </cfRule>
  </conditionalFormatting>
  <conditionalFormatting sqref="W74:W75">
    <cfRule type="expression" dxfId="259" priority="260">
      <formula>$M74&gt;0</formula>
    </cfRule>
    <cfRule type="expression" dxfId="258" priority="261">
      <formula>#REF!&gt;0</formula>
    </cfRule>
    <cfRule type="expression" dxfId="257" priority="262">
      <formula>$K74&gt;0</formula>
    </cfRule>
    <cfRule type="expression" dxfId="256" priority="263">
      <formula>$I74&gt;0</formula>
    </cfRule>
    <cfRule type="expression" dxfId="255" priority="264">
      <formula>$O74&gt;0</formula>
    </cfRule>
    <cfRule type="expression" dxfId="254" priority="265">
      <formula>$Q74&gt;0</formula>
    </cfRule>
    <cfRule type="expression" dxfId="253" priority="266">
      <formula>$S74&gt;0</formula>
    </cfRule>
  </conditionalFormatting>
  <conditionalFormatting sqref="V34:W34">
    <cfRule type="expression" dxfId="252" priority="253">
      <formula>$M34&gt;0</formula>
    </cfRule>
    <cfRule type="expression" dxfId="251" priority="254">
      <formula>#REF!&gt;0</formula>
    </cfRule>
    <cfRule type="expression" dxfId="250" priority="255">
      <formula>$K34&gt;0</formula>
    </cfRule>
    <cfRule type="expression" dxfId="249" priority="256">
      <formula>$I34&gt;0</formula>
    </cfRule>
    <cfRule type="expression" dxfId="248" priority="257">
      <formula>$O34&gt;0</formula>
    </cfRule>
    <cfRule type="expression" dxfId="247" priority="258">
      <formula>$Q34&gt;0</formula>
    </cfRule>
    <cfRule type="expression" dxfId="246" priority="259">
      <formula>$S34&gt;0</formula>
    </cfRule>
  </conditionalFormatting>
  <conditionalFormatting sqref="W76 W71 W64 W54:W55 W44:W45">
    <cfRule type="expression" dxfId="245" priority="246">
      <formula>$M44&gt;0</formula>
    </cfRule>
    <cfRule type="expression" dxfId="244" priority="247">
      <formula>#REF!&gt;0</formula>
    </cfRule>
    <cfRule type="expression" dxfId="243" priority="248">
      <formula>$K44&gt;0</formula>
    </cfRule>
    <cfRule type="expression" dxfId="242" priority="249">
      <formula>$I44&gt;0</formula>
    </cfRule>
    <cfRule type="expression" dxfId="241" priority="250">
      <formula>$O44&gt;0</formula>
    </cfRule>
    <cfRule type="expression" dxfId="240" priority="251">
      <formula>$Q44&gt;0</formula>
    </cfRule>
    <cfRule type="expression" dxfId="239" priority="252">
      <formula>$S44&gt;0</formula>
    </cfRule>
  </conditionalFormatting>
  <conditionalFormatting sqref="W35:W36">
    <cfRule type="expression" dxfId="238" priority="239">
      <formula>$M35&gt;0</formula>
    </cfRule>
    <cfRule type="expression" dxfId="237" priority="240">
      <formula>#REF!&gt;0</formula>
    </cfRule>
    <cfRule type="expression" dxfId="236" priority="241">
      <formula>$K35&gt;0</formula>
    </cfRule>
    <cfRule type="expression" dxfId="235" priority="242">
      <formula>$I35&gt;0</formula>
    </cfRule>
    <cfRule type="expression" dxfId="234" priority="243">
      <formula>$O35&gt;0</formula>
    </cfRule>
    <cfRule type="expression" dxfId="233" priority="244">
      <formula>$Q35&gt;0</formula>
    </cfRule>
    <cfRule type="expression" dxfId="232" priority="245">
      <formula>$S35&gt;0</formula>
    </cfRule>
  </conditionalFormatting>
  <conditionalFormatting sqref="W43">
    <cfRule type="expression" dxfId="231" priority="232">
      <formula>$M43&gt;0</formula>
    </cfRule>
    <cfRule type="expression" dxfId="230" priority="233">
      <formula>#REF!&gt;0</formula>
    </cfRule>
    <cfRule type="expression" dxfId="229" priority="234">
      <formula>$K43&gt;0</formula>
    </cfRule>
    <cfRule type="expression" dxfId="228" priority="235">
      <formula>$I43&gt;0</formula>
    </cfRule>
    <cfRule type="expression" dxfId="227" priority="236">
      <formula>$O43&gt;0</formula>
    </cfRule>
    <cfRule type="expression" dxfId="226" priority="237">
      <formula>$Q43&gt;0</formula>
    </cfRule>
    <cfRule type="expression" dxfId="225" priority="238">
      <formula>$S43&gt;0</formula>
    </cfRule>
  </conditionalFormatting>
  <conditionalFormatting sqref="W65">
    <cfRule type="expression" dxfId="224" priority="225">
      <formula>$M65&gt;0</formula>
    </cfRule>
    <cfRule type="expression" dxfId="223" priority="226">
      <formula>#REF!&gt;0</formula>
    </cfRule>
    <cfRule type="expression" dxfId="222" priority="227">
      <formula>$K65&gt;0</formula>
    </cfRule>
    <cfRule type="expression" dxfId="221" priority="228">
      <formula>$I65&gt;0</formula>
    </cfRule>
    <cfRule type="expression" dxfId="220" priority="229">
      <formula>$O65&gt;0</formula>
    </cfRule>
    <cfRule type="expression" dxfId="219" priority="230">
      <formula>$Q65&gt;0</formula>
    </cfRule>
    <cfRule type="expression" dxfId="218" priority="231">
      <formula>$S65&gt;0</formula>
    </cfRule>
  </conditionalFormatting>
  <conditionalFormatting sqref="W73">
    <cfRule type="expression" dxfId="217" priority="218">
      <formula>$M73&gt;0</formula>
    </cfRule>
    <cfRule type="expression" dxfId="216" priority="219">
      <formula>#REF!&gt;0</formula>
    </cfRule>
    <cfRule type="expression" dxfId="215" priority="220">
      <formula>$K73&gt;0</formula>
    </cfRule>
    <cfRule type="expression" dxfId="214" priority="221">
      <formula>$I73&gt;0</formula>
    </cfRule>
    <cfRule type="expression" dxfId="213" priority="222">
      <formula>$O73&gt;0</formula>
    </cfRule>
    <cfRule type="expression" dxfId="212" priority="223">
      <formula>$Q73&gt;0</formula>
    </cfRule>
    <cfRule type="expression" dxfId="211" priority="224">
      <formula>$S73&gt;0</formula>
    </cfRule>
  </conditionalFormatting>
  <conditionalFormatting sqref="W80">
    <cfRule type="expression" dxfId="210" priority="211">
      <formula>$M80&gt;0</formula>
    </cfRule>
    <cfRule type="expression" dxfId="209" priority="212">
      <formula>#REF!&gt;0</formula>
    </cfRule>
    <cfRule type="expression" dxfId="208" priority="213">
      <formula>$K80&gt;0</formula>
    </cfRule>
    <cfRule type="expression" dxfId="207" priority="214">
      <formula>$I80&gt;0</formula>
    </cfRule>
    <cfRule type="expression" dxfId="206" priority="215">
      <formula>$O80&gt;0</formula>
    </cfRule>
    <cfRule type="expression" dxfId="205" priority="216">
      <formula>$Q80&gt;0</formula>
    </cfRule>
    <cfRule type="expression" dxfId="204" priority="217">
      <formula>$S80&gt;0</formula>
    </cfRule>
  </conditionalFormatting>
  <conditionalFormatting sqref="V48">
    <cfRule type="expression" dxfId="203" priority="204">
      <formula>$M48&gt;0</formula>
    </cfRule>
    <cfRule type="expression" dxfId="202" priority="205">
      <formula>#REF!&gt;0</formula>
    </cfRule>
    <cfRule type="expression" dxfId="201" priority="206">
      <formula>$K48&gt;0</formula>
    </cfRule>
    <cfRule type="expression" dxfId="200" priority="207">
      <formula>$I48&gt;0</formula>
    </cfRule>
    <cfRule type="expression" dxfId="199" priority="208">
      <formula>$O48&gt;0</formula>
    </cfRule>
    <cfRule type="expression" dxfId="198" priority="209">
      <formula>$Q48&gt;0</formula>
    </cfRule>
    <cfRule type="expression" dxfId="197" priority="210">
      <formula>$S48&gt;0</formula>
    </cfRule>
  </conditionalFormatting>
  <conditionalFormatting sqref="W48">
    <cfRule type="expression" dxfId="196" priority="198">
      <formula>$M48&gt;0</formula>
    </cfRule>
    <cfRule type="expression" dxfId="195" priority="199">
      <formula>$K48&gt;0</formula>
    </cfRule>
    <cfRule type="expression" dxfId="194" priority="200">
      <formula>$I48&gt;0</formula>
    </cfRule>
    <cfRule type="expression" dxfId="193" priority="201">
      <formula>$O48&gt;0</formula>
    </cfRule>
    <cfRule type="expression" dxfId="192" priority="202">
      <formula>$Q48&gt;0</formula>
    </cfRule>
    <cfRule type="expression" dxfId="191" priority="203">
      <formula>$S48&gt;0</formula>
    </cfRule>
  </conditionalFormatting>
  <conditionalFormatting sqref="V58">
    <cfRule type="expression" dxfId="190" priority="191">
      <formula>$M58&gt;0</formula>
    </cfRule>
    <cfRule type="expression" dxfId="189" priority="192">
      <formula>#REF!&gt;0</formula>
    </cfRule>
    <cfRule type="expression" dxfId="188" priority="193">
      <formula>$K58&gt;0</formula>
    </cfRule>
    <cfRule type="expression" dxfId="187" priority="194">
      <formula>$I58&gt;0</formula>
    </cfRule>
    <cfRule type="expression" dxfId="186" priority="195">
      <formula>$O58&gt;0</formula>
    </cfRule>
    <cfRule type="expression" dxfId="185" priority="196">
      <formula>$Q58&gt;0</formula>
    </cfRule>
    <cfRule type="expression" dxfId="184" priority="197">
      <formula>$S58&gt;0</formula>
    </cfRule>
  </conditionalFormatting>
  <conditionalFormatting sqref="W58">
    <cfRule type="expression" dxfId="183" priority="185">
      <formula>$M58&gt;0</formula>
    </cfRule>
    <cfRule type="expression" dxfId="182" priority="186">
      <formula>$K58&gt;0</formula>
    </cfRule>
    <cfRule type="expression" dxfId="181" priority="187">
      <formula>$I58&gt;0</formula>
    </cfRule>
    <cfRule type="expression" dxfId="180" priority="188">
      <formula>$O58&gt;0</formula>
    </cfRule>
    <cfRule type="expression" dxfId="179" priority="189">
      <formula>$Q58&gt;0</formula>
    </cfRule>
    <cfRule type="expression" dxfId="178" priority="190">
      <formula>$S58&gt;0</formula>
    </cfRule>
  </conditionalFormatting>
  <conditionalFormatting sqref="V59:W60 V56:W56 V52:W53">
    <cfRule type="expression" dxfId="177" priority="179">
      <formula>$M52&gt;0</formula>
    </cfRule>
    <cfRule type="expression" dxfId="176" priority="180">
      <formula>$K52&gt;0</formula>
    </cfRule>
    <cfRule type="expression" dxfId="175" priority="181">
      <formula>$I52&gt;0</formula>
    </cfRule>
    <cfRule type="expression" dxfId="174" priority="182">
      <formula>$O52&gt;0</formula>
    </cfRule>
    <cfRule type="expression" dxfId="173" priority="183">
      <formula>$Q52&gt;0</formula>
    </cfRule>
    <cfRule type="expression" dxfId="172" priority="184">
      <formula>$S52&gt;0</formula>
    </cfRule>
  </conditionalFormatting>
  <conditionalFormatting sqref="W66">
    <cfRule type="expression" dxfId="171" priority="167">
      <formula>$M66&gt;0</formula>
    </cfRule>
    <cfRule type="expression" dxfId="170" priority="168">
      <formula>$K66&gt;0</formula>
    </cfRule>
    <cfRule type="expression" dxfId="169" priority="169">
      <formula>$I66&gt;0</formula>
    </cfRule>
    <cfRule type="expression" dxfId="168" priority="170">
      <formula>$O66&gt;0</formula>
    </cfRule>
    <cfRule type="expression" dxfId="167" priority="171">
      <formula>$Q66&gt;0</formula>
    </cfRule>
    <cfRule type="expression" dxfId="166" priority="172">
      <formula>$S66&gt;0</formula>
    </cfRule>
  </conditionalFormatting>
  <conditionalFormatting sqref="V77:W78 V62:W63 V49:W49">
    <cfRule type="expression" dxfId="165" priority="160">
      <formula>$M49&gt;0</formula>
    </cfRule>
    <cfRule type="expression" dxfId="164" priority="161">
      <formula>#REF!&gt;0</formula>
    </cfRule>
    <cfRule type="expression" dxfId="163" priority="162">
      <formula>$K49&gt;0</formula>
    </cfRule>
    <cfRule type="expression" dxfId="162" priority="163">
      <formula>$I49&gt;0</formula>
    </cfRule>
    <cfRule type="expression" dxfId="161" priority="164">
      <formula>$O49&gt;0</formula>
    </cfRule>
    <cfRule type="expression" dxfId="160" priority="165">
      <formula>$Q49&gt;0</formula>
    </cfRule>
    <cfRule type="expression" dxfId="159" priority="166">
      <formula>$S49&gt;0</formula>
    </cfRule>
  </conditionalFormatting>
  <conditionalFormatting sqref="V51:W51">
    <cfRule type="expression" dxfId="158" priority="153">
      <formula>$M51&gt;0</formula>
    </cfRule>
    <cfRule type="expression" dxfId="157" priority="154">
      <formula>#REF!&gt;0</formula>
    </cfRule>
    <cfRule type="expression" dxfId="156" priority="155">
      <formula>$K51&gt;0</formula>
    </cfRule>
    <cfRule type="expression" dxfId="155" priority="156">
      <formula>$I51&gt;0</formula>
    </cfRule>
    <cfRule type="expression" dxfId="154" priority="157">
      <formula>$O51&gt;0</formula>
    </cfRule>
    <cfRule type="expression" dxfId="153" priority="158">
      <formula>$Q51&gt;0</formula>
    </cfRule>
    <cfRule type="expression" dxfId="152" priority="159">
      <formula>$S51&gt;0</formula>
    </cfRule>
  </conditionalFormatting>
  <conditionalFormatting sqref="V72:W72 V69:W70 V61:W61 V39:W39">
    <cfRule type="expression" dxfId="151" priority="146">
      <formula>$M39&gt;0</formula>
    </cfRule>
    <cfRule type="expression" dxfId="150" priority="147">
      <formula>#REF!&gt;0</formula>
    </cfRule>
    <cfRule type="expression" dxfId="149" priority="148">
      <formula>$K39&gt;0</formula>
    </cfRule>
    <cfRule type="expression" dxfId="148" priority="149">
      <formula>$I39&gt;0</formula>
    </cfRule>
    <cfRule type="expression" dxfId="147" priority="150">
      <formula>$O39&gt;0</formula>
    </cfRule>
    <cfRule type="expression" dxfId="146" priority="151">
      <formula>$Q39&gt;0</formula>
    </cfRule>
    <cfRule type="expression" dxfId="145" priority="152">
      <formula>$S39&gt;0</formula>
    </cfRule>
  </conditionalFormatting>
  <conditionalFormatting sqref="V46">
    <cfRule type="expression" dxfId="144" priority="139">
      <formula>$M46&gt;0</formula>
    </cfRule>
    <cfRule type="expression" dxfId="143" priority="140">
      <formula>#REF!&gt;0</formula>
    </cfRule>
    <cfRule type="expression" dxfId="142" priority="141">
      <formula>$K46&gt;0</formula>
    </cfRule>
    <cfRule type="expression" dxfId="141" priority="142">
      <formula>$I46&gt;0</formula>
    </cfRule>
    <cfRule type="expression" dxfId="140" priority="143">
      <formula>$O46&gt;0</formula>
    </cfRule>
    <cfRule type="expression" dxfId="139" priority="144">
      <formula>$Q46&gt;0</formula>
    </cfRule>
    <cfRule type="expression" dxfId="138" priority="145">
      <formula>$S46&gt;0</formula>
    </cfRule>
  </conditionalFormatting>
  <conditionalFormatting sqref="W46">
    <cfRule type="expression" dxfId="137" priority="133">
      <formula>$M46&gt;0</formula>
    </cfRule>
    <cfRule type="expression" dxfId="136" priority="134">
      <formula>$K46&gt;0</formula>
    </cfRule>
    <cfRule type="expression" dxfId="135" priority="135">
      <formula>$I46&gt;0</formula>
    </cfRule>
    <cfRule type="expression" dxfId="134" priority="136">
      <formula>$O46&gt;0</formula>
    </cfRule>
    <cfRule type="expression" dxfId="133" priority="137">
      <formula>$Q46&gt;0</formula>
    </cfRule>
    <cfRule type="expression" dxfId="132" priority="138">
      <formula>$S46&gt;0</formula>
    </cfRule>
  </conditionalFormatting>
  <conditionalFormatting sqref="W47">
    <cfRule type="expression" dxfId="131" priority="126">
      <formula>$M47&gt;0</formula>
    </cfRule>
    <cfRule type="expression" dxfId="130" priority="127">
      <formula>#REF!&gt;0</formula>
    </cfRule>
    <cfRule type="expression" dxfId="129" priority="128">
      <formula>$K47&gt;0</formula>
    </cfRule>
    <cfRule type="expression" dxfId="128" priority="129">
      <formula>$I47&gt;0</formula>
    </cfRule>
    <cfRule type="expression" dxfId="127" priority="130">
      <formula>$O47&gt;0</formula>
    </cfRule>
    <cfRule type="expression" dxfId="126" priority="131">
      <formula>$Q47&gt;0</formula>
    </cfRule>
    <cfRule type="expression" dxfId="125" priority="132">
      <formula>$S47&gt;0</formula>
    </cfRule>
  </conditionalFormatting>
  <conditionalFormatting sqref="X46">
    <cfRule type="expression" dxfId="124" priority="120">
      <formula>$M46&gt;0</formula>
    </cfRule>
    <cfRule type="expression" dxfId="123" priority="121">
      <formula>$K46&gt;0</formula>
    </cfRule>
    <cfRule type="expression" dxfId="122" priority="122">
      <formula>$I46&gt;0</formula>
    </cfRule>
    <cfRule type="expression" dxfId="121" priority="123">
      <formula>$O46&gt;0</formula>
    </cfRule>
    <cfRule type="expression" dxfId="120" priority="124">
      <formula>$Q46&gt;0</formula>
    </cfRule>
    <cfRule type="expression" dxfId="119" priority="125">
      <formula>$S46&gt;0</formula>
    </cfRule>
  </conditionalFormatting>
  <conditionalFormatting sqref="X73">
    <cfRule type="expression" dxfId="118" priority="114">
      <formula>$M73&gt;0</formula>
    </cfRule>
    <cfRule type="expression" dxfId="117" priority="115">
      <formula>$K73&gt;0</formula>
    </cfRule>
    <cfRule type="expression" dxfId="116" priority="116">
      <formula>$I73&gt;0</formula>
    </cfRule>
    <cfRule type="expression" dxfId="115" priority="117">
      <formula>$O73&gt;0</formula>
    </cfRule>
    <cfRule type="expression" dxfId="114" priority="118">
      <formula>$Q73&gt;0</formula>
    </cfRule>
    <cfRule type="expression" dxfId="113" priority="119">
      <formula>$S73&gt;0</formula>
    </cfRule>
  </conditionalFormatting>
  <conditionalFormatting sqref="X30">
    <cfRule type="expression" dxfId="112" priority="108">
      <formula>$M30&gt;0</formula>
    </cfRule>
    <cfRule type="expression" dxfId="111" priority="109">
      <formula>$K30&gt;0</formula>
    </cfRule>
    <cfRule type="expression" dxfId="110" priority="110">
      <formula>$I30&gt;0</formula>
    </cfRule>
    <cfRule type="expression" dxfId="109" priority="111">
      <formula>$O30&gt;0</formula>
    </cfRule>
    <cfRule type="expression" dxfId="108" priority="112">
      <formula>$Q30&gt;0</formula>
    </cfRule>
    <cfRule type="expression" dxfId="107" priority="113">
      <formula>$S30&gt;0</formula>
    </cfRule>
  </conditionalFormatting>
  <conditionalFormatting sqref="X33">
    <cfRule type="expression" dxfId="106" priority="102">
      <formula>$M33&gt;0</formula>
    </cfRule>
    <cfRule type="expression" dxfId="105" priority="103">
      <formula>$K33&gt;0</formula>
    </cfRule>
    <cfRule type="expression" dxfId="104" priority="104">
      <formula>$I33&gt;0</formula>
    </cfRule>
    <cfRule type="expression" dxfId="103" priority="105">
      <formula>$O33&gt;0</formula>
    </cfRule>
    <cfRule type="expression" dxfId="102" priority="106">
      <formula>$Q33&gt;0</formula>
    </cfRule>
    <cfRule type="expression" dxfId="101" priority="107">
      <formula>$S33&gt;0</formula>
    </cfRule>
  </conditionalFormatting>
  <conditionalFormatting sqref="X38">
    <cfRule type="expression" dxfId="100" priority="96">
      <formula>$M38&gt;0</formula>
    </cfRule>
    <cfRule type="expression" dxfId="99" priority="97">
      <formula>$K38&gt;0</formula>
    </cfRule>
    <cfRule type="expression" dxfId="98" priority="98">
      <formula>$I38&gt;0</formula>
    </cfRule>
    <cfRule type="expression" dxfId="97" priority="99">
      <formula>$O38&gt;0</formula>
    </cfRule>
    <cfRule type="expression" dxfId="96" priority="100">
      <formula>$Q38&gt;0</formula>
    </cfRule>
    <cfRule type="expression" dxfId="95" priority="101">
      <formula>$S38&gt;0</formula>
    </cfRule>
  </conditionalFormatting>
  <conditionalFormatting sqref="X49">
    <cfRule type="expression" dxfId="94" priority="90">
      <formula>$M49&gt;0</formula>
    </cfRule>
    <cfRule type="expression" dxfId="93" priority="91">
      <formula>$K49&gt;0</formula>
    </cfRule>
    <cfRule type="expression" dxfId="92" priority="92">
      <formula>$I49&gt;0</formula>
    </cfRule>
    <cfRule type="expression" dxfId="91" priority="93">
      <formula>$O49&gt;0</formula>
    </cfRule>
    <cfRule type="expression" dxfId="90" priority="94">
      <formula>$Q49&gt;0</formula>
    </cfRule>
    <cfRule type="expression" dxfId="89" priority="95">
      <formula>$S49&gt;0</formula>
    </cfRule>
  </conditionalFormatting>
  <conditionalFormatting sqref="X50">
    <cfRule type="expression" dxfId="88" priority="84">
      <formula>$M50&gt;0</formula>
    </cfRule>
    <cfRule type="expression" dxfId="87" priority="85">
      <formula>$K50&gt;0</formula>
    </cfRule>
    <cfRule type="expression" dxfId="86" priority="86">
      <formula>$I50&gt;0</formula>
    </cfRule>
    <cfRule type="expression" dxfId="85" priority="87">
      <formula>$O50&gt;0</formula>
    </cfRule>
    <cfRule type="expression" dxfId="84" priority="88">
      <formula>$Q50&gt;0</formula>
    </cfRule>
    <cfRule type="expression" dxfId="83" priority="89">
      <formula>$S50&gt;0</formula>
    </cfRule>
  </conditionalFormatting>
  <conditionalFormatting sqref="X52">
    <cfRule type="expression" dxfId="82" priority="78">
      <formula>$M52&gt;0</formula>
    </cfRule>
    <cfRule type="expression" dxfId="81" priority="79">
      <formula>$K52&gt;0</formula>
    </cfRule>
    <cfRule type="expression" dxfId="80" priority="80">
      <formula>$I52&gt;0</formula>
    </cfRule>
    <cfRule type="expression" dxfId="79" priority="81">
      <formula>$O52&gt;0</formula>
    </cfRule>
    <cfRule type="expression" dxfId="78" priority="82">
      <formula>$Q52&gt;0</formula>
    </cfRule>
    <cfRule type="expression" dxfId="77" priority="83">
      <formula>$S52&gt;0</formula>
    </cfRule>
  </conditionalFormatting>
  <conditionalFormatting sqref="X53">
    <cfRule type="expression" dxfId="76" priority="72">
      <formula>$M53&gt;0</formula>
    </cfRule>
    <cfRule type="expression" dxfId="75" priority="73">
      <formula>$K53&gt;0</formula>
    </cfRule>
    <cfRule type="expression" dxfId="74" priority="74">
      <formula>$I53&gt;0</formula>
    </cfRule>
    <cfRule type="expression" dxfId="73" priority="75">
      <formula>$O53&gt;0</formula>
    </cfRule>
    <cfRule type="expression" dxfId="72" priority="76">
      <formula>$Q53&gt;0</formula>
    </cfRule>
    <cfRule type="expression" dxfId="71" priority="77">
      <formula>$S53&gt;0</formula>
    </cfRule>
  </conditionalFormatting>
  <conditionalFormatting sqref="X55">
    <cfRule type="expression" dxfId="70" priority="65">
      <formula>$M55&gt;0</formula>
    </cfRule>
    <cfRule type="expression" dxfId="69" priority="66">
      <formula>#REF!&gt;0</formula>
    </cfRule>
    <cfRule type="expression" dxfId="68" priority="67">
      <formula>$K55&gt;0</formula>
    </cfRule>
    <cfRule type="expression" dxfId="67" priority="68">
      <formula>$I55&gt;0</formula>
    </cfRule>
    <cfRule type="expression" dxfId="66" priority="69">
      <formula>$O55&gt;0</formula>
    </cfRule>
    <cfRule type="expression" dxfId="65" priority="70">
      <formula>$Q55&gt;0</formula>
    </cfRule>
    <cfRule type="expression" dxfId="64" priority="71">
      <formula>$S55&gt;0</formula>
    </cfRule>
  </conditionalFormatting>
  <conditionalFormatting sqref="X59">
    <cfRule type="expression" dxfId="63" priority="59">
      <formula>$M59&gt;0</formula>
    </cfRule>
    <cfRule type="expression" dxfId="62" priority="60">
      <formula>$K59&gt;0</formula>
    </cfRule>
    <cfRule type="expression" dxfId="61" priority="61">
      <formula>$I59&gt;0</formula>
    </cfRule>
    <cfRule type="expression" dxfId="60" priority="62">
      <formula>$O59&gt;0</formula>
    </cfRule>
    <cfRule type="expression" dxfId="59" priority="63">
      <formula>$Q59&gt;0</formula>
    </cfRule>
    <cfRule type="expression" dxfId="58" priority="64">
      <formula>$S59&gt;0</formula>
    </cfRule>
  </conditionalFormatting>
  <conditionalFormatting sqref="X60">
    <cfRule type="expression" dxfId="57" priority="53">
      <formula>$M60&gt;0</formula>
    </cfRule>
    <cfRule type="expression" dxfId="56" priority="54">
      <formula>$K60&gt;0</formula>
    </cfRule>
    <cfRule type="expression" dxfId="55" priority="55">
      <formula>$I60&gt;0</formula>
    </cfRule>
    <cfRule type="expression" dxfId="54" priority="56">
      <formula>$O60&gt;0</formula>
    </cfRule>
    <cfRule type="expression" dxfId="53" priority="57">
      <formula>$Q60&gt;0</formula>
    </cfRule>
    <cfRule type="expression" dxfId="52" priority="58">
      <formula>$S60&gt;0</formula>
    </cfRule>
  </conditionalFormatting>
  <conditionalFormatting sqref="X63">
    <cfRule type="expression" dxfId="51" priority="47">
      <formula>$M63&gt;0</formula>
    </cfRule>
    <cfRule type="expression" dxfId="50" priority="48">
      <formula>$K63&gt;0</formula>
    </cfRule>
    <cfRule type="expression" dxfId="49" priority="49">
      <formula>$I63&gt;0</formula>
    </cfRule>
    <cfRule type="expression" dxfId="48" priority="50">
      <formula>$O63&gt;0</formula>
    </cfRule>
    <cfRule type="expression" dxfId="47" priority="51">
      <formula>$Q63&gt;0</formula>
    </cfRule>
    <cfRule type="expression" dxfId="46" priority="52">
      <formula>$S63&gt;0</formula>
    </cfRule>
  </conditionalFormatting>
  <conditionalFormatting sqref="X65">
    <cfRule type="expression" dxfId="45" priority="40">
      <formula>$M65&gt;0</formula>
    </cfRule>
    <cfRule type="expression" dxfId="44" priority="41">
      <formula>#REF!&gt;0</formula>
    </cfRule>
    <cfRule type="expression" dxfId="43" priority="42">
      <formula>$K65&gt;0</formula>
    </cfRule>
    <cfRule type="expression" dxfId="42" priority="43">
      <formula>$I65&gt;0</formula>
    </cfRule>
    <cfRule type="expression" dxfId="41" priority="44">
      <formula>$O65&gt;0</formula>
    </cfRule>
    <cfRule type="expression" dxfId="40" priority="45">
      <formula>$Q65&gt;0</formula>
    </cfRule>
    <cfRule type="expression" dxfId="39" priority="46">
      <formula>$S65&gt;0</formula>
    </cfRule>
  </conditionalFormatting>
  <conditionalFormatting sqref="X66">
    <cfRule type="expression" dxfId="38" priority="34">
      <formula>$M66&gt;0</formula>
    </cfRule>
    <cfRule type="expression" dxfId="37" priority="35">
      <formula>$K66&gt;0</formula>
    </cfRule>
    <cfRule type="expression" dxfId="36" priority="36">
      <formula>$I66&gt;0</formula>
    </cfRule>
    <cfRule type="expression" dxfId="35" priority="37">
      <formula>$O66&gt;0</formula>
    </cfRule>
    <cfRule type="expression" dxfId="34" priority="38">
      <formula>$Q66&gt;0</formula>
    </cfRule>
    <cfRule type="expression" dxfId="33" priority="39">
      <formula>$S66&gt;0</formula>
    </cfRule>
  </conditionalFormatting>
  <conditionalFormatting sqref="X71">
    <cfRule type="expression" dxfId="32" priority="27">
      <formula>$M71&gt;0</formula>
    </cfRule>
    <cfRule type="expression" dxfId="31" priority="28">
      <formula>#REF!&gt;0</formula>
    </cfRule>
    <cfRule type="expression" dxfId="30" priority="29">
      <formula>$K71&gt;0</formula>
    </cfRule>
    <cfRule type="expression" dxfId="29" priority="30">
      <formula>$I71&gt;0</formula>
    </cfRule>
    <cfRule type="expression" dxfId="28" priority="31">
      <formula>$O71&gt;0</formula>
    </cfRule>
    <cfRule type="expression" dxfId="27" priority="32">
      <formula>$Q71&gt;0</formula>
    </cfRule>
    <cfRule type="expression" dxfId="26" priority="33">
      <formula>$S71&gt;0</formula>
    </cfRule>
  </conditionalFormatting>
  <conditionalFormatting sqref="X76">
    <cfRule type="expression" dxfId="25" priority="20">
      <formula>$M76&gt;0</formula>
    </cfRule>
    <cfRule type="expression" dxfId="24" priority="21">
      <formula>#REF!&gt;0</formula>
    </cfRule>
    <cfRule type="expression" dxfId="23" priority="22">
      <formula>$K76&gt;0</formula>
    </cfRule>
    <cfRule type="expression" dxfId="22" priority="23">
      <formula>$I76&gt;0</formula>
    </cfRule>
    <cfRule type="expression" dxfId="21" priority="24">
      <formula>$O76&gt;0</formula>
    </cfRule>
    <cfRule type="expression" dxfId="20" priority="25">
      <formula>$Q76&gt;0</formula>
    </cfRule>
    <cfRule type="expression" dxfId="19" priority="26">
      <formula>$S76&gt;0</formula>
    </cfRule>
  </conditionalFormatting>
  <conditionalFormatting sqref="X77">
    <cfRule type="expression" dxfId="18" priority="14">
      <formula>$M77&gt;0</formula>
    </cfRule>
    <cfRule type="expression" dxfId="17" priority="15">
      <formula>$K77&gt;0</formula>
    </cfRule>
    <cfRule type="expression" dxfId="16" priority="16">
      <formula>$I77&gt;0</formula>
    </cfRule>
    <cfRule type="expression" dxfId="15" priority="17">
      <formula>$O77&gt;0</formula>
    </cfRule>
    <cfRule type="expression" dxfId="14" priority="18">
      <formula>$Q77&gt;0</formula>
    </cfRule>
    <cfRule type="expression" dxfId="13" priority="19">
      <formula>$S77&gt;0</formula>
    </cfRule>
  </conditionalFormatting>
  <conditionalFormatting sqref="X78">
    <cfRule type="expression" dxfId="12" priority="8">
      <formula>$M78&gt;0</formula>
    </cfRule>
    <cfRule type="expression" dxfId="11" priority="9">
      <formula>$K78&gt;0</formula>
    </cfRule>
    <cfRule type="expression" dxfId="10" priority="10">
      <formula>$I78&gt;0</formula>
    </cfRule>
    <cfRule type="expression" dxfId="9" priority="11">
      <formula>$O78&gt;0</formula>
    </cfRule>
    <cfRule type="expression" dxfId="8" priority="12">
      <formula>$Q78&gt;0</formula>
    </cfRule>
    <cfRule type="expression" dxfId="7" priority="13">
      <formula>$S78&gt;0</formula>
    </cfRule>
  </conditionalFormatting>
  <conditionalFormatting sqref="V80 V73:V76 V71 V64:V65 V54:V55 V47 V43:V45 V40 V35:V37">
    <cfRule type="expression" dxfId="6" priority="1">
      <formula>$M35&gt;0</formula>
    </cfRule>
    <cfRule type="expression" dxfId="5" priority="2">
      <formula>#REF!&gt;0</formula>
    </cfRule>
    <cfRule type="expression" dxfId="4" priority="3">
      <formula>$K35&gt;0</formula>
    </cfRule>
    <cfRule type="expression" dxfId="3" priority="4">
      <formula>$I35&gt;0</formula>
    </cfRule>
    <cfRule type="expression" dxfId="2" priority="5">
      <formula>$O35&gt;0</formula>
    </cfRule>
    <cfRule type="expression" dxfId="1" priority="6">
      <formula>$Q35&gt;0</formula>
    </cfRule>
    <cfRule type="expression" dxfId="0" priority="7">
      <formula>$S35&gt;0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6"/>
  <sheetViews>
    <sheetView zoomScale="85" zoomScaleNormal="85" workbookViewId="0">
      <pane ySplit="1" topLeftCell="A2" activePane="bottomLeft" state="frozen"/>
      <selection pane="bottomLeft" activeCell="C30" sqref="C30"/>
    </sheetView>
  </sheetViews>
  <sheetFormatPr defaultRowHeight="12.75" x14ac:dyDescent="0.2"/>
  <cols>
    <col min="1" max="1" width="15.140625" style="17" bestFit="1" customWidth="1"/>
    <col min="2" max="2" width="9.7109375" style="17" bestFit="1" customWidth="1"/>
    <col min="3" max="3" width="19.28515625" style="17" bestFit="1" customWidth="1"/>
    <col min="4" max="4" width="15" style="17" bestFit="1" customWidth="1"/>
    <col min="5" max="5" width="17.28515625" style="17" bestFit="1" customWidth="1"/>
    <col min="6" max="7" width="14.42578125" style="17" bestFit="1" customWidth="1"/>
    <col min="8" max="8" width="14.42578125" style="17" customWidth="1"/>
    <col min="9" max="9" width="13.28515625" style="18" customWidth="1"/>
    <col min="10" max="11" width="14.42578125" style="18" bestFit="1" customWidth="1"/>
    <col min="12" max="12" width="14.42578125" style="18" customWidth="1"/>
    <col min="13" max="13" width="19.5703125" style="17" bestFit="1" customWidth="1"/>
    <col min="14" max="14" width="20.85546875" style="17" bestFit="1" customWidth="1"/>
    <col min="15" max="15" width="21.85546875" style="17" bestFit="1" customWidth="1"/>
    <col min="16" max="16" width="16.140625" style="18" bestFit="1" customWidth="1"/>
    <col min="17" max="17" width="17.140625" style="18" bestFit="1" customWidth="1"/>
    <col min="18" max="18" width="18.28515625" style="18" bestFit="1" customWidth="1"/>
    <col min="19" max="16384" width="9.140625" style="17"/>
  </cols>
  <sheetData>
    <row r="1" spans="1:21" x14ac:dyDescent="0.2">
      <c r="A1" s="17" t="s">
        <v>0</v>
      </c>
      <c r="B1" s="17" t="s">
        <v>35</v>
      </c>
      <c r="C1" s="17" t="s">
        <v>1</v>
      </c>
      <c r="D1" s="17" t="s">
        <v>2</v>
      </c>
      <c r="E1" s="17" t="s">
        <v>34</v>
      </c>
      <c r="F1" s="17" t="s">
        <v>29</v>
      </c>
      <c r="G1" s="17" t="s">
        <v>30</v>
      </c>
      <c r="H1" s="17" t="s">
        <v>36</v>
      </c>
      <c r="I1" s="18" t="s">
        <v>3</v>
      </c>
      <c r="J1" s="18" t="s">
        <v>4</v>
      </c>
      <c r="K1" s="18" t="s">
        <v>5</v>
      </c>
      <c r="L1" s="18" t="s">
        <v>28</v>
      </c>
      <c r="M1" s="17" t="s">
        <v>31</v>
      </c>
      <c r="N1" s="17" t="s">
        <v>32</v>
      </c>
      <c r="O1" s="17" t="s">
        <v>33</v>
      </c>
      <c r="P1" s="18" t="s">
        <v>6</v>
      </c>
      <c r="Q1" s="18" t="s">
        <v>7</v>
      </c>
      <c r="R1" s="18" t="s">
        <v>8</v>
      </c>
      <c r="T1" s="46" t="s">
        <v>102</v>
      </c>
      <c r="U1" s="46" t="s">
        <v>102</v>
      </c>
    </row>
    <row r="2" spans="1:21" ht="15" x14ac:dyDescent="0.25">
      <c r="A2" s="19" t="s">
        <v>72</v>
      </c>
      <c r="B2" s="19" t="s">
        <v>101</v>
      </c>
      <c r="C2" s="19" t="s">
        <v>80</v>
      </c>
      <c r="D2" s="20">
        <v>1.69041</v>
      </c>
      <c r="E2" s="20">
        <v>0</v>
      </c>
      <c r="F2" s="20">
        <v>0</v>
      </c>
      <c r="G2" s="20">
        <v>0</v>
      </c>
      <c r="H2" s="20">
        <f>D2-E2-F2-G2</f>
        <v>1.69041</v>
      </c>
      <c r="I2" s="21">
        <f t="shared" ref="I2:I52" si="0">E2/D2*100</f>
        <v>0</v>
      </c>
      <c r="J2" s="21">
        <f t="shared" ref="J2:J52" si="1">F2/D2*100</f>
        <v>0</v>
      </c>
      <c r="K2" s="21">
        <f t="shared" ref="K2:K52" si="2">G2/D2*100</f>
        <v>0</v>
      </c>
      <c r="L2" s="21">
        <f t="shared" ref="L2:L52" si="3">H2/D2*100</f>
        <v>100</v>
      </c>
      <c r="M2" s="20">
        <v>0</v>
      </c>
      <c r="N2" s="20">
        <v>0</v>
      </c>
      <c r="O2" s="20">
        <v>1.0039564435899999E-2</v>
      </c>
      <c r="P2" s="18">
        <f t="shared" ref="P2:P52" si="4">M2/D2*100</f>
        <v>0</v>
      </c>
      <c r="Q2" s="18">
        <f t="shared" ref="Q2:Q52" si="5">N2/D2*100</f>
        <v>0</v>
      </c>
      <c r="R2" s="18">
        <f t="shared" ref="R2:R52" si="6">O2/D2*100</f>
        <v>0.59391298181506258</v>
      </c>
      <c r="T2" s="45">
        <f>SUM(I2:L2)</f>
        <v>100</v>
      </c>
      <c r="U2" s="46">
        <f>SUM(P2:R2)</f>
        <v>0.59391298181506258</v>
      </c>
    </row>
    <row r="3" spans="1:21" ht="15" x14ac:dyDescent="0.25">
      <c r="A3" s="19" t="s">
        <v>81</v>
      </c>
      <c r="B3" s="19" t="s">
        <v>101</v>
      </c>
      <c r="C3" s="19" t="s">
        <v>80</v>
      </c>
      <c r="D3" s="20">
        <v>0.52940100000000001</v>
      </c>
      <c r="E3" s="20">
        <v>0</v>
      </c>
      <c r="F3" s="20">
        <v>0</v>
      </c>
      <c r="G3" s="20">
        <v>0</v>
      </c>
      <c r="H3" s="20">
        <f t="shared" ref="H3:H52" si="7">D3-E3-F3-G3</f>
        <v>0.52940100000000001</v>
      </c>
      <c r="I3" s="21">
        <f t="shared" si="0"/>
        <v>0</v>
      </c>
      <c r="J3" s="21">
        <f t="shared" si="1"/>
        <v>0</v>
      </c>
      <c r="K3" s="21">
        <f t="shared" si="2"/>
        <v>0</v>
      </c>
      <c r="L3" s="21">
        <f t="shared" si="3"/>
        <v>100</v>
      </c>
      <c r="M3" s="20">
        <v>0</v>
      </c>
      <c r="N3" s="20">
        <v>0</v>
      </c>
      <c r="O3" s="20">
        <v>0</v>
      </c>
      <c r="P3" s="18">
        <f t="shared" si="4"/>
        <v>0</v>
      </c>
      <c r="Q3" s="18">
        <f t="shared" si="5"/>
        <v>0</v>
      </c>
      <c r="R3" s="18">
        <f t="shared" si="6"/>
        <v>0</v>
      </c>
      <c r="T3" s="45">
        <f t="shared" ref="T3:T52" si="8">SUM(I3:L3)</f>
        <v>100</v>
      </c>
      <c r="U3" s="46">
        <f t="shared" ref="U3:U52" si="9">SUM(P3:R3)</f>
        <v>0</v>
      </c>
    </row>
    <row r="4" spans="1:21" ht="15" x14ac:dyDescent="0.25">
      <c r="A4" s="19" t="s">
        <v>81</v>
      </c>
      <c r="B4" s="19" t="s">
        <v>101</v>
      </c>
      <c r="C4" s="19" t="s">
        <v>80</v>
      </c>
      <c r="D4" s="20">
        <v>0.52940100000000001</v>
      </c>
      <c r="E4" s="20">
        <v>0</v>
      </c>
      <c r="F4" s="20">
        <v>0</v>
      </c>
      <c r="G4" s="20">
        <v>0</v>
      </c>
      <c r="H4" s="20">
        <f t="shared" si="7"/>
        <v>0.52940100000000001</v>
      </c>
      <c r="I4" s="21">
        <f t="shared" si="0"/>
        <v>0</v>
      </c>
      <c r="J4" s="21">
        <f t="shared" si="1"/>
        <v>0</v>
      </c>
      <c r="K4" s="21">
        <f t="shared" si="2"/>
        <v>0</v>
      </c>
      <c r="L4" s="21">
        <f t="shared" si="3"/>
        <v>100</v>
      </c>
      <c r="M4" s="20">
        <v>0</v>
      </c>
      <c r="N4" s="20">
        <v>0</v>
      </c>
      <c r="O4" s="20">
        <v>0</v>
      </c>
      <c r="P4" s="18">
        <f t="shared" si="4"/>
        <v>0</v>
      </c>
      <c r="Q4" s="18">
        <f t="shared" si="5"/>
        <v>0</v>
      </c>
      <c r="R4" s="18">
        <f t="shared" si="6"/>
        <v>0</v>
      </c>
      <c r="T4" s="45">
        <f t="shared" si="8"/>
        <v>100</v>
      </c>
      <c r="U4" s="46">
        <f t="shared" si="9"/>
        <v>0</v>
      </c>
    </row>
    <row r="5" spans="1:21" ht="15" x14ac:dyDescent="0.25">
      <c r="A5" s="19" t="s">
        <v>67</v>
      </c>
      <c r="B5" s="19" t="s">
        <v>101</v>
      </c>
      <c r="C5" s="19" t="s">
        <v>80</v>
      </c>
      <c r="D5" s="20">
        <v>2.5983800000000001</v>
      </c>
      <c r="E5" s="20">
        <v>0</v>
      </c>
      <c r="F5" s="20">
        <v>0</v>
      </c>
      <c r="G5" s="20">
        <v>0</v>
      </c>
      <c r="H5" s="20">
        <f t="shared" si="7"/>
        <v>2.5983800000000001</v>
      </c>
      <c r="I5" s="21">
        <f t="shared" si="0"/>
        <v>0</v>
      </c>
      <c r="J5" s="21">
        <f t="shared" si="1"/>
        <v>0</v>
      </c>
      <c r="K5" s="21">
        <f t="shared" si="2"/>
        <v>0</v>
      </c>
      <c r="L5" s="21">
        <f t="shared" si="3"/>
        <v>100</v>
      </c>
      <c r="M5" s="20">
        <v>0</v>
      </c>
      <c r="N5" s="20">
        <v>0</v>
      </c>
      <c r="O5" s="20">
        <v>0.36803436765399999</v>
      </c>
      <c r="P5" s="18">
        <f t="shared" si="4"/>
        <v>0</v>
      </c>
      <c r="Q5" s="18">
        <f t="shared" si="5"/>
        <v>0</v>
      </c>
      <c r="R5" s="18">
        <f t="shared" si="6"/>
        <v>14.163993244021276</v>
      </c>
      <c r="T5" s="45">
        <f t="shared" si="8"/>
        <v>100</v>
      </c>
      <c r="U5" s="46">
        <f t="shared" si="9"/>
        <v>14.163993244021276</v>
      </c>
    </row>
    <row r="6" spans="1:21" ht="15" x14ac:dyDescent="0.25">
      <c r="A6" s="19" t="s">
        <v>68</v>
      </c>
      <c r="B6" s="19" t="s">
        <v>101</v>
      </c>
      <c r="C6" s="19" t="s">
        <v>80</v>
      </c>
      <c r="D6" s="20">
        <v>4.6249500000000001</v>
      </c>
      <c r="E6" s="20">
        <v>0</v>
      </c>
      <c r="F6" s="20">
        <v>0</v>
      </c>
      <c r="G6" s="20">
        <v>0</v>
      </c>
      <c r="H6" s="20">
        <f t="shared" si="7"/>
        <v>4.6249500000000001</v>
      </c>
      <c r="I6" s="21">
        <f t="shared" si="0"/>
        <v>0</v>
      </c>
      <c r="J6" s="21">
        <f t="shared" si="1"/>
        <v>0</v>
      </c>
      <c r="K6" s="21">
        <f t="shared" si="2"/>
        <v>0</v>
      </c>
      <c r="L6" s="21">
        <f t="shared" si="3"/>
        <v>100</v>
      </c>
      <c r="M6" s="20">
        <v>6.51756799996E-2</v>
      </c>
      <c r="N6" s="20">
        <v>0.115694584176</v>
      </c>
      <c r="O6" s="20">
        <v>0.40031106500500002</v>
      </c>
      <c r="P6" s="18">
        <f t="shared" si="4"/>
        <v>1.4092191266846128</v>
      </c>
      <c r="Q6" s="18">
        <f t="shared" si="5"/>
        <v>2.5015315663088247</v>
      </c>
      <c r="R6" s="18">
        <f t="shared" si="6"/>
        <v>8.6554679511129855</v>
      </c>
      <c r="T6" s="45">
        <f t="shared" si="8"/>
        <v>100</v>
      </c>
      <c r="U6" s="46">
        <f t="shared" si="9"/>
        <v>12.566218644106423</v>
      </c>
    </row>
    <row r="7" spans="1:21" ht="15" x14ac:dyDescent="0.25">
      <c r="A7" s="19" t="s">
        <v>53</v>
      </c>
      <c r="B7" s="19" t="s">
        <v>101</v>
      </c>
      <c r="C7" s="19" t="s">
        <v>80</v>
      </c>
      <c r="D7" s="20">
        <v>2.89208</v>
      </c>
      <c r="E7" s="20">
        <v>0</v>
      </c>
      <c r="F7" s="20">
        <v>0</v>
      </c>
      <c r="G7" s="20">
        <v>0</v>
      </c>
      <c r="H7" s="20">
        <f t="shared" si="7"/>
        <v>2.89208</v>
      </c>
      <c r="I7" s="21">
        <f t="shared" si="0"/>
        <v>0</v>
      </c>
      <c r="J7" s="21">
        <f t="shared" si="1"/>
        <v>0</v>
      </c>
      <c r="K7" s="21">
        <f t="shared" si="2"/>
        <v>0</v>
      </c>
      <c r="L7" s="21">
        <f t="shared" si="3"/>
        <v>100</v>
      </c>
      <c r="M7" s="20">
        <v>0</v>
      </c>
      <c r="N7" s="20">
        <v>1.4492130225199999E-4</v>
      </c>
      <c r="O7" s="20">
        <v>8.6243391290399998E-2</v>
      </c>
      <c r="P7" s="18">
        <f t="shared" si="4"/>
        <v>0</v>
      </c>
      <c r="Q7" s="18">
        <f t="shared" si="5"/>
        <v>5.0109714202926604E-3</v>
      </c>
      <c r="R7" s="18">
        <f t="shared" si="6"/>
        <v>2.9820541371746287</v>
      </c>
      <c r="T7" s="45">
        <f t="shared" si="8"/>
        <v>100</v>
      </c>
      <c r="U7" s="46">
        <f t="shared" si="9"/>
        <v>2.9870651085949214</v>
      </c>
    </row>
    <row r="8" spans="1:21" ht="15" x14ac:dyDescent="0.25">
      <c r="A8" s="19" t="s">
        <v>82</v>
      </c>
      <c r="B8" s="19" t="s">
        <v>101</v>
      </c>
      <c r="C8" s="19" t="s">
        <v>80</v>
      </c>
      <c r="D8" s="20">
        <v>1.82744</v>
      </c>
      <c r="E8" s="20">
        <v>0</v>
      </c>
      <c r="F8" s="20">
        <v>0</v>
      </c>
      <c r="G8" s="20">
        <v>0</v>
      </c>
      <c r="H8" s="20">
        <f t="shared" si="7"/>
        <v>1.82744</v>
      </c>
      <c r="I8" s="21">
        <f t="shared" si="0"/>
        <v>0</v>
      </c>
      <c r="J8" s="21">
        <f t="shared" si="1"/>
        <v>0</v>
      </c>
      <c r="K8" s="21">
        <f t="shared" si="2"/>
        <v>0</v>
      </c>
      <c r="L8" s="21">
        <f t="shared" si="3"/>
        <v>100</v>
      </c>
      <c r="M8" s="20">
        <v>0</v>
      </c>
      <c r="N8" s="20">
        <v>1.0800000000000001E-2</v>
      </c>
      <c r="O8" s="20">
        <v>0.14122673715799999</v>
      </c>
      <c r="P8" s="18">
        <f t="shared" si="4"/>
        <v>0</v>
      </c>
      <c r="Q8" s="18">
        <f t="shared" si="5"/>
        <v>0.59099067548045359</v>
      </c>
      <c r="R8" s="18">
        <f t="shared" si="6"/>
        <v>7.7281189619358228</v>
      </c>
      <c r="T8" s="45">
        <f t="shared" si="8"/>
        <v>100</v>
      </c>
      <c r="U8" s="46">
        <f t="shared" si="9"/>
        <v>8.3191096374162772</v>
      </c>
    </row>
    <row r="9" spans="1:21" ht="15" x14ac:dyDescent="0.25">
      <c r="A9" s="19" t="s">
        <v>74</v>
      </c>
      <c r="B9" s="19" t="s">
        <v>101</v>
      </c>
      <c r="C9" s="19" t="s">
        <v>80</v>
      </c>
      <c r="D9" s="20">
        <v>0.97280500000000003</v>
      </c>
      <c r="E9" s="20">
        <v>0</v>
      </c>
      <c r="F9" s="20">
        <v>5.5385088034999998E-5</v>
      </c>
      <c r="G9" s="20">
        <v>0.18015289050399999</v>
      </c>
      <c r="H9" s="20">
        <f t="shared" si="7"/>
        <v>0.79259672440796503</v>
      </c>
      <c r="I9" s="21">
        <f t="shared" si="0"/>
        <v>0</v>
      </c>
      <c r="J9" s="21">
        <f t="shared" si="1"/>
        <v>5.693339162010886E-3</v>
      </c>
      <c r="K9" s="21">
        <f t="shared" si="2"/>
        <v>18.51891083043364</v>
      </c>
      <c r="L9" s="21">
        <f t="shared" si="3"/>
        <v>81.475395830404352</v>
      </c>
      <c r="M9" s="20">
        <v>5.6070718509500002E-5</v>
      </c>
      <c r="N9" s="20">
        <v>1.1148332653800001E-3</v>
      </c>
      <c r="O9" s="20">
        <v>5.5373179652999996E-4</v>
      </c>
      <c r="P9" s="18">
        <f t="shared" si="4"/>
        <v>5.7638189061014287E-3</v>
      </c>
      <c r="Q9" s="18">
        <f t="shared" si="5"/>
        <v>0.11459987000272409</v>
      </c>
      <c r="R9" s="18">
        <f t="shared" si="6"/>
        <v>5.6921150336398343E-2</v>
      </c>
      <c r="T9" s="45">
        <f t="shared" si="8"/>
        <v>100</v>
      </c>
      <c r="U9" s="46">
        <f t="shared" si="9"/>
        <v>0.17728483924522387</v>
      </c>
    </row>
    <row r="10" spans="1:21" ht="15" x14ac:dyDescent="0.25">
      <c r="A10" s="19" t="s">
        <v>55</v>
      </c>
      <c r="B10" s="19" t="s">
        <v>101</v>
      </c>
      <c r="C10" s="19" t="s">
        <v>37</v>
      </c>
      <c r="D10" s="20">
        <v>3.5527099999999998</v>
      </c>
      <c r="E10" s="20">
        <v>0</v>
      </c>
      <c r="F10" s="20">
        <v>0</v>
      </c>
      <c r="G10" s="20">
        <v>0</v>
      </c>
      <c r="H10" s="20">
        <f t="shared" si="7"/>
        <v>3.5527099999999998</v>
      </c>
      <c r="I10" s="21">
        <f t="shared" si="0"/>
        <v>0</v>
      </c>
      <c r="J10" s="21">
        <f t="shared" si="1"/>
        <v>0</v>
      </c>
      <c r="K10" s="21">
        <f t="shared" si="2"/>
        <v>0</v>
      </c>
      <c r="L10" s="21">
        <f t="shared" si="3"/>
        <v>100</v>
      </c>
      <c r="M10" s="20">
        <v>0</v>
      </c>
      <c r="N10" s="20">
        <v>2.5653495040599998E-6</v>
      </c>
      <c r="O10" s="20">
        <v>1.3594210000100001E-2</v>
      </c>
      <c r="P10" s="18">
        <f t="shared" si="4"/>
        <v>0</v>
      </c>
      <c r="Q10" s="18">
        <f t="shared" si="5"/>
        <v>7.2208243961933294E-5</v>
      </c>
      <c r="R10" s="18">
        <f t="shared" si="6"/>
        <v>0.38264339054130514</v>
      </c>
      <c r="T10" s="45">
        <f t="shared" si="8"/>
        <v>100</v>
      </c>
      <c r="U10" s="46">
        <f t="shared" si="9"/>
        <v>0.38271559878526706</v>
      </c>
    </row>
    <row r="11" spans="1:21" ht="15" x14ac:dyDescent="0.25">
      <c r="A11" s="19" t="s">
        <v>70</v>
      </c>
      <c r="B11" s="19" t="s">
        <v>101</v>
      </c>
      <c r="C11" s="19" t="s">
        <v>80</v>
      </c>
      <c r="D11" s="20">
        <v>0.45607300000000001</v>
      </c>
      <c r="E11" s="20">
        <v>0</v>
      </c>
      <c r="F11" s="20">
        <v>0</v>
      </c>
      <c r="G11" s="20">
        <v>0</v>
      </c>
      <c r="H11" s="20">
        <f t="shared" si="7"/>
        <v>0.45607300000000001</v>
      </c>
      <c r="I11" s="21">
        <f t="shared" si="0"/>
        <v>0</v>
      </c>
      <c r="J11" s="21">
        <f t="shared" si="1"/>
        <v>0</v>
      </c>
      <c r="K11" s="21">
        <f t="shared" si="2"/>
        <v>0</v>
      </c>
      <c r="L11" s="21">
        <f t="shared" si="3"/>
        <v>100</v>
      </c>
      <c r="M11" s="20">
        <v>0</v>
      </c>
      <c r="N11" s="20">
        <v>0</v>
      </c>
      <c r="O11" s="20">
        <v>0</v>
      </c>
      <c r="P11" s="18">
        <f t="shared" si="4"/>
        <v>0</v>
      </c>
      <c r="Q11" s="18">
        <f t="shared" si="5"/>
        <v>0</v>
      </c>
      <c r="R11" s="18">
        <f t="shared" si="6"/>
        <v>0</v>
      </c>
      <c r="T11" s="45">
        <f t="shared" si="8"/>
        <v>100</v>
      </c>
      <c r="U11" s="46">
        <f t="shared" si="9"/>
        <v>0</v>
      </c>
    </row>
    <row r="12" spans="1:21" ht="15" x14ac:dyDescent="0.25">
      <c r="A12" s="19" t="s">
        <v>66</v>
      </c>
      <c r="B12" s="19" t="s">
        <v>101</v>
      </c>
      <c r="C12" s="19" t="s">
        <v>80</v>
      </c>
      <c r="D12" s="20">
        <v>13.5458</v>
      </c>
      <c r="E12" s="20">
        <v>0.55124452761700005</v>
      </c>
      <c r="F12" s="20">
        <v>0.24459887451599999</v>
      </c>
      <c r="G12" s="20">
        <v>5.7260436093299995E-4</v>
      </c>
      <c r="H12" s="20">
        <f t="shared" si="7"/>
        <v>12.749383993506067</v>
      </c>
      <c r="I12" s="21">
        <f t="shared" si="0"/>
        <v>4.0694866867737609</v>
      </c>
      <c r="J12" s="21">
        <f t="shared" si="1"/>
        <v>1.8057174512837928</v>
      </c>
      <c r="K12" s="21">
        <f t="shared" si="2"/>
        <v>4.2271727098657881E-3</v>
      </c>
      <c r="L12" s="21">
        <f t="shared" si="3"/>
        <v>94.12056868923257</v>
      </c>
      <c r="M12" s="20">
        <v>1.23805780873</v>
      </c>
      <c r="N12" s="20">
        <v>0.344153930592</v>
      </c>
      <c r="O12" s="20">
        <v>0.62016010763499996</v>
      </c>
      <c r="P12" s="18">
        <f t="shared" si="4"/>
        <v>9.139790995954467</v>
      </c>
      <c r="Q12" s="18">
        <f t="shared" si="5"/>
        <v>2.5406689201966661</v>
      </c>
      <c r="R12" s="18">
        <f t="shared" si="6"/>
        <v>4.578246450080468</v>
      </c>
      <c r="T12" s="45">
        <f t="shared" si="8"/>
        <v>99.999999999999986</v>
      </c>
      <c r="U12" s="46">
        <f t="shared" si="9"/>
        <v>16.2587063662316</v>
      </c>
    </row>
    <row r="13" spans="1:21" ht="15" x14ac:dyDescent="0.25">
      <c r="A13" s="19" t="s">
        <v>75</v>
      </c>
      <c r="B13" s="19" t="s">
        <v>101</v>
      </c>
      <c r="C13" s="19" t="s">
        <v>80</v>
      </c>
      <c r="D13" s="20">
        <v>1.1927000000000001</v>
      </c>
      <c r="E13" s="20">
        <v>0</v>
      </c>
      <c r="F13" s="20">
        <v>0</v>
      </c>
      <c r="G13" s="20">
        <v>0</v>
      </c>
      <c r="H13" s="20">
        <f t="shared" si="7"/>
        <v>1.1927000000000001</v>
      </c>
      <c r="I13" s="21">
        <f t="shared" si="0"/>
        <v>0</v>
      </c>
      <c r="J13" s="21">
        <f t="shared" si="1"/>
        <v>0</v>
      </c>
      <c r="K13" s="21">
        <f t="shared" si="2"/>
        <v>0</v>
      </c>
      <c r="L13" s="21">
        <f t="shared" si="3"/>
        <v>100</v>
      </c>
      <c r="M13" s="20">
        <v>0</v>
      </c>
      <c r="N13" s="20">
        <v>0</v>
      </c>
      <c r="O13" s="20">
        <v>0</v>
      </c>
      <c r="P13" s="18">
        <f t="shared" si="4"/>
        <v>0</v>
      </c>
      <c r="Q13" s="18">
        <f t="shared" si="5"/>
        <v>0</v>
      </c>
      <c r="R13" s="18">
        <f t="shared" si="6"/>
        <v>0</v>
      </c>
      <c r="T13" s="45">
        <f t="shared" si="8"/>
        <v>100</v>
      </c>
      <c r="U13" s="46">
        <f t="shared" si="9"/>
        <v>0</v>
      </c>
    </row>
    <row r="14" spans="1:21" ht="15" x14ac:dyDescent="0.25">
      <c r="A14" s="19" t="s">
        <v>83</v>
      </c>
      <c r="B14" s="19" t="s">
        <v>101</v>
      </c>
      <c r="C14" s="19" t="s">
        <v>80</v>
      </c>
      <c r="D14" s="20">
        <v>0.74495500000000003</v>
      </c>
      <c r="E14" s="20">
        <v>0</v>
      </c>
      <c r="F14" s="20">
        <v>0</v>
      </c>
      <c r="G14" s="20">
        <v>2.1968756749899999E-2</v>
      </c>
      <c r="H14" s="20">
        <f t="shared" si="7"/>
        <v>0.72298624325010008</v>
      </c>
      <c r="I14" s="21">
        <f t="shared" si="0"/>
        <v>0</v>
      </c>
      <c r="J14" s="21">
        <f t="shared" si="1"/>
        <v>0</v>
      </c>
      <c r="K14" s="21">
        <f t="shared" si="2"/>
        <v>2.9490045371733857</v>
      </c>
      <c r="L14" s="21">
        <f t="shared" si="3"/>
        <v>97.05099546282662</v>
      </c>
      <c r="M14" s="20">
        <v>0</v>
      </c>
      <c r="N14" s="20">
        <v>0</v>
      </c>
      <c r="O14" s="20">
        <v>2.0969106642399999E-2</v>
      </c>
      <c r="P14" s="18">
        <f t="shared" si="4"/>
        <v>0</v>
      </c>
      <c r="Q14" s="18">
        <f t="shared" si="5"/>
        <v>0</v>
      </c>
      <c r="R14" s="18">
        <f t="shared" si="6"/>
        <v>2.8148152092945211</v>
      </c>
      <c r="T14" s="45">
        <f t="shared" si="8"/>
        <v>100</v>
      </c>
      <c r="U14" s="46">
        <f t="shared" si="9"/>
        <v>2.8148152092945211</v>
      </c>
    </row>
    <row r="15" spans="1:21" ht="15" x14ac:dyDescent="0.25">
      <c r="A15" s="19" t="s">
        <v>84</v>
      </c>
      <c r="B15" s="19" t="s">
        <v>101</v>
      </c>
      <c r="C15" s="19" t="s">
        <v>80</v>
      </c>
      <c r="D15" s="20">
        <v>4.3555599999999997</v>
      </c>
      <c r="E15" s="20">
        <v>0</v>
      </c>
      <c r="F15" s="20">
        <v>0</v>
      </c>
      <c r="G15" s="20">
        <v>0</v>
      </c>
      <c r="H15" s="20">
        <f t="shared" si="7"/>
        <v>4.3555599999999997</v>
      </c>
      <c r="I15" s="21">
        <f t="shared" si="0"/>
        <v>0</v>
      </c>
      <c r="J15" s="21">
        <f t="shared" si="1"/>
        <v>0</v>
      </c>
      <c r="K15" s="21">
        <f t="shared" si="2"/>
        <v>0</v>
      </c>
      <c r="L15" s="21">
        <f t="shared" si="3"/>
        <v>100</v>
      </c>
      <c r="M15" s="20">
        <v>0</v>
      </c>
      <c r="N15" s="20">
        <v>1.7223400000500001E-3</v>
      </c>
      <c r="O15" s="20">
        <v>3.9531314863000003E-2</v>
      </c>
      <c r="P15" s="18">
        <f t="shared" si="4"/>
        <v>0</v>
      </c>
      <c r="Q15" s="18">
        <f t="shared" si="5"/>
        <v>3.954348005882137E-2</v>
      </c>
      <c r="R15" s="18">
        <f t="shared" si="6"/>
        <v>0.90760579266500763</v>
      </c>
      <c r="T15" s="45">
        <f t="shared" si="8"/>
        <v>100</v>
      </c>
      <c r="U15" s="46">
        <f t="shared" si="9"/>
        <v>0.94714927272382898</v>
      </c>
    </row>
    <row r="16" spans="1:21" ht="15" x14ac:dyDescent="0.25">
      <c r="A16" s="19" t="s">
        <v>65</v>
      </c>
      <c r="B16" s="19" t="s">
        <v>101</v>
      </c>
      <c r="C16" s="19" t="s">
        <v>80</v>
      </c>
      <c r="D16" s="20">
        <v>9.0434900000000003</v>
      </c>
      <c r="E16" s="20">
        <v>0</v>
      </c>
      <c r="F16" s="20">
        <v>0</v>
      </c>
      <c r="G16" s="20">
        <v>0</v>
      </c>
      <c r="H16" s="20">
        <f t="shared" si="7"/>
        <v>9.0434900000000003</v>
      </c>
      <c r="I16" s="21">
        <f t="shared" si="0"/>
        <v>0</v>
      </c>
      <c r="J16" s="21">
        <f t="shared" si="1"/>
        <v>0</v>
      </c>
      <c r="K16" s="21">
        <f t="shared" si="2"/>
        <v>0</v>
      </c>
      <c r="L16" s="21">
        <f t="shared" si="3"/>
        <v>100</v>
      </c>
      <c r="M16" s="20">
        <v>0.24902353945200001</v>
      </c>
      <c r="N16" s="20">
        <v>0.18726578602899999</v>
      </c>
      <c r="O16" s="20">
        <v>0.36106980265700001</v>
      </c>
      <c r="P16" s="18">
        <f t="shared" si="4"/>
        <v>2.7536221022193863</v>
      </c>
      <c r="Q16" s="18">
        <f t="shared" si="5"/>
        <v>2.0707247537068101</v>
      </c>
      <c r="R16" s="18">
        <f t="shared" si="6"/>
        <v>3.9925935966866768</v>
      </c>
      <c r="T16" s="45">
        <f t="shared" si="8"/>
        <v>100</v>
      </c>
      <c r="U16" s="46">
        <f t="shared" si="9"/>
        <v>8.8169404526128723</v>
      </c>
    </row>
    <row r="17" spans="1:21" ht="15" x14ac:dyDescent="0.25">
      <c r="A17" s="19" t="s">
        <v>51</v>
      </c>
      <c r="B17" s="19" t="s">
        <v>101</v>
      </c>
      <c r="C17" s="19" t="s">
        <v>80</v>
      </c>
      <c r="D17" s="20">
        <v>7.3273000000000001</v>
      </c>
      <c r="E17" s="20">
        <v>0</v>
      </c>
      <c r="F17" s="20">
        <v>0</v>
      </c>
      <c r="G17" s="20">
        <v>0</v>
      </c>
      <c r="H17" s="20">
        <f t="shared" si="7"/>
        <v>7.3273000000000001</v>
      </c>
      <c r="I17" s="21">
        <f t="shared" si="0"/>
        <v>0</v>
      </c>
      <c r="J17" s="21">
        <f t="shared" si="1"/>
        <v>0</v>
      </c>
      <c r="K17" s="21">
        <f t="shared" si="2"/>
        <v>0</v>
      </c>
      <c r="L17" s="21">
        <f t="shared" si="3"/>
        <v>100</v>
      </c>
      <c r="M17" s="20">
        <v>7.2800000000000004E-2</v>
      </c>
      <c r="N17" s="20">
        <v>7.0400000000000004E-2</v>
      </c>
      <c r="O17" s="20">
        <v>0.20044824766800001</v>
      </c>
      <c r="P17" s="18">
        <f t="shared" si="4"/>
        <v>0.99354468903961901</v>
      </c>
      <c r="Q17" s="18">
        <f t="shared" si="5"/>
        <v>0.96079046852182937</v>
      </c>
      <c r="R17" s="18">
        <f t="shared" si="6"/>
        <v>2.7356358777175771</v>
      </c>
      <c r="T17" s="45">
        <f t="shared" si="8"/>
        <v>100</v>
      </c>
      <c r="U17" s="46">
        <f t="shared" si="9"/>
        <v>4.6899710352790258</v>
      </c>
    </row>
    <row r="18" spans="1:21" ht="15" x14ac:dyDescent="0.25">
      <c r="A18" s="19" t="s">
        <v>48</v>
      </c>
      <c r="B18" s="19" t="s">
        <v>101</v>
      </c>
      <c r="C18" s="19" t="s">
        <v>37</v>
      </c>
      <c r="D18" s="20">
        <v>1.2466299999999999</v>
      </c>
      <c r="E18" s="20">
        <v>0</v>
      </c>
      <c r="F18" s="20">
        <v>9.9615742211500005E-2</v>
      </c>
      <c r="G18" s="20">
        <v>3.1386288210300001E-3</v>
      </c>
      <c r="H18" s="20">
        <f t="shared" si="7"/>
        <v>1.1438756289674699</v>
      </c>
      <c r="I18" s="21">
        <f t="shared" si="0"/>
        <v>0</v>
      </c>
      <c r="J18" s="21">
        <f t="shared" si="1"/>
        <v>7.9908025806775074</v>
      </c>
      <c r="K18" s="21">
        <f t="shared" si="2"/>
        <v>0.25176907510889363</v>
      </c>
      <c r="L18" s="21">
        <f t="shared" si="3"/>
        <v>91.757428344213594</v>
      </c>
      <c r="M18" s="20">
        <v>0</v>
      </c>
      <c r="N18" s="20">
        <v>0</v>
      </c>
      <c r="O18" s="20">
        <v>0</v>
      </c>
      <c r="P18" s="18">
        <f t="shared" si="4"/>
        <v>0</v>
      </c>
      <c r="Q18" s="18">
        <f t="shared" si="5"/>
        <v>0</v>
      </c>
      <c r="R18" s="18">
        <f t="shared" si="6"/>
        <v>0</v>
      </c>
      <c r="T18" s="45">
        <f t="shared" si="8"/>
        <v>100</v>
      </c>
      <c r="U18" s="46">
        <f t="shared" si="9"/>
        <v>0</v>
      </c>
    </row>
    <row r="19" spans="1:21" ht="15" x14ac:dyDescent="0.25">
      <c r="A19" s="19" t="s">
        <v>49</v>
      </c>
      <c r="B19" s="19" t="s">
        <v>101</v>
      </c>
      <c r="C19" s="19" t="s">
        <v>114</v>
      </c>
      <c r="D19" s="20">
        <v>1.37496</v>
      </c>
      <c r="E19" s="20">
        <v>0</v>
      </c>
      <c r="F19" s="20">
        <v>0.13547328438299999</v>
      </c>
      <c r="G19" s="20">
        <v>0.31762273814600001</v>
      </c>
      <c r="H19" s="20">
        <f t="shared" si="7"/>
        <v>0.92186397747100002</v>
      </c>
      <c r="I19" s="21">
        <f t="shared" si="0"/>
        <v>0</v>
      </c>
      <c r="J19" s="21">
        <f t="shared" si="1"/>
        <v>9.8528891300837831</v>
      </c>
      <c r="K19" s="21">
        <f t="shared" si="2"/>
        <v>23.100507516291387</v>
      </c>
      <c r="L19" s="21">
        <f t="shared" si="3"/>
        <v>67.046603353624832</v>
      </c>
      <c r="M19" s="20">
        <v>9.7782192548299994E-4</v>
      </c>
      <c r="N19" s="20">
        <v>1.2900686771E-2</v>
      </c>
      <c r="O19" s="20">
        <v>0.171120851494</v>
      </c>
      <c r="P19" s="18">
        <f t="shared" si="4"/>
        <v>7.1116390693765644E-2</v>
      </c>
      <c r="Q19" s="18">
        <f t="shared" si="5"/>
        <v>0.93825905997265369</v>
      </c>
      <c r="R19" s="18">
        <f t="shared" si="6"/>
        <v>12.445514887269447</v>
      </c>
      <c r="T19" s="45">
        <f t="shared" si="8"/>
        <v>100</v>
      </c>
      <c r="U19" s="46">
        <f t="shared" si="9"/>
        <v>13.454890337935867</v>
      </c>
    </row>
    <row r="20" spans="1:21" ht="15" x14ac:dyDescent="0.25">
      <c r="A20" s="19" t="s">
        <v>63</v>
      </c>
      <c r="B20" s="19" t="s">
        <v>101</v>
      </c>
      <c r="C20" s="19" t="s">
        <v>37</v>
      </c>
      <c r="D20" s="20">
        <v>9.3700600000000005</v>
      </c>
      <c r="E20" s="20">
        <v>0</v>
      </c>
      <c r="F20" s="20">
        <v>1.60628144202E-3</v>
      </c>
      <c r="G20" s="20">
        <v>3.2623718323300001E-4</v>
      </c>
      <c r="H20" s="20">
        <f t="shared" si="7"/>
        <v>9.3681274813747475</v>
      </c>
      <c r="I20" s="21">
        <f t="shared" si="0"/>
        <v>0</v>
      </c>
      <c r="J20" s="21">
        <f t="shared" si="1"/>
        <v>1.7142701775869094E-2</v>
      </c>
      <c r="K20" s="21">
        <f t="shared" si="2"/>
        <v>3.481697910504308E-3</v>
      </c>
      <c r="L20" s="21">
        <f t="shared" si="3"/>
        <v>99.979375600313631</v>
      </c>
      <c r="M20" s="20">
        <v>0</v>
      </c>
      <c r="N20" s="20">
        <v>0</v>
      </c>
      <c r="O20" s="20">
        <v>2.8186853989200002E-5</v>
      </c>
      <c r="P20" s="18">
        <f t="shared" si="4"/>
        <v>0</v>
      </c>
      <c r="Q20" s="18">
        <f t="shared" si="5"/>
        <v>0</v>
      </c>
      <c r="R20" s="18">
        <f t="shared" si="6"/>
        <v>3.0081828706753213E-4</v>
      </c>
      <c r="T20" s="45">
        <f t="shared" si="8"/>
        <v>100</v>
      </c>
      <c r="U20" s="46">
        <f t="shared" si="9"/>
        <v>3.0081828706753213E-4</v>
      </c>
    </row>
    <row r="21" spans="1:21" ht="15" x14ac:dyDescent="0.25">
      <c r="A21" s="19" t="s">
        <v>62</v>
      </c>
      <c r="B21" s="19" t="s">
        <v>101</v>
      </c>
      <c r="C21" s="19" t="s">
        <v>37</v>
      </c>
      <c r="D21" s="20">
        <v>10.396000000000001</v>
      </c>
      <c r="E21" s="20">
        <v>0</v>
      </c>
      <c r="F21" s="20">
        <v>0</v>
      </c>
      <c r="G21" s="20">
        <v>0</v>
      </c>
      <c r="H21" s="20">
        <f t="shared" si="7"/>
        <v>10.396000000000001</v>
      </c>
      <c r="I21" s="21">
        <f t="shared" si="0"/>
        <v>0</v>
      </c>
      <c r="J21" s="21">
        <f t="shared" si="1"/>
        <v>0</v>
      </c>
      <c r="K21" s="21">
        <f t="shared" si="2"/>
        <v>0</v>
      </c>
      <c r="L21" s="21">
        <f t="shared" si="3"/>
        <v>100</v>
      </c>
      <c r="M21" s="20">
        <v>0</v>
      </c>
      <c r="N21" s="20">
        <v>0</v>
      </c>
      <c r="O21" s="20">
        <v>0.1176</v>
      </c>
      <c r="P21" s="18">
        <f t="shared" si="4"/>
        <v>0</v>
      </c>
      <c r="Q21" s="18">
        <f t="shared" si="5"/>
        <v>0</v>
      </c>
      <c r="R21" s="18">
        <f t="shared" si="6"/>
        <v>1.1312043093497497</v>
      </c>
      <c r="T21" s="45">
        <f t="shared" si="8"/>
        <v>100</v>
      </c>
      <c r="U21" s="46">
        <f t="shared" si="9"/>
        <v>1.1312043093497497</v>
      </c>
    </row>
    <row r="22" spans="1:21" ht="15" x14ac:dyDescent="0.25">
      <c r="A22" s="19" t="s">
        <v>58</v>
      </c>
      <c r="B22" s="19" t="s">
        <v>101</v>
      </c>
      <c r="C22" s="19" t="s">
        <v>37</v>
      </c>
      <c r="D22" s="20">
        <v>9.9562799999999996</v>
      </c>
      <c r="E22" s="20">
        <v>0</v>
      </c>
      <c r="F22" s="20">
        <v>0</v>
      </c>
      <c r="G22" s="20">
        <v>0</v>
      </c>
      <c r="H22" s="20">
        <f t="shared" si="7"/>
        <v>9.9562799999999996</v>
      </c>
      <c r="I22" s="21">
        <f t="shared" si="0"/>
        <v>0</v>
      </c>
      <c r="J22" s="21">
        <f t="shared" si="1"/>
        <v>0</v>
      </c>
      <c r="K22" s="21">
        <f t="shared" si="2"/>
        <v>0</v>
      </c>
      <c r="L22" s="21">
        <f t="shared" si="3"/>
        <v>100</v>
      </c>
      <c r="M22" s="20">
        <v>0.26477951</v>
      </c>
      <c r="N22" s="20">
        <v>6.1744809562599999E-2</v>
      </c>
      <c r="O22" s="20">
        <v>0.26100839629799999</v>
      </c>
      <c r="P22" s="18">
        <f t="shared" si="4"/>
        <v>2.6594220933923114</v>
      </c>
      <c r="Q22" s="18">
        <f t="shared" si="5"/>
        <v>0.62015943266561413</v>
      </c>
      <c r="R22" s="18">
        <f t="shared" si="6"/>
        <v>2.6215453592908196</v>
      </c>
      <c r="T22" s="45">
        <f t="shared" si="8"/>
        <v>100</v>
      </c>
      <c r="U22" s="46">
        <f t="shared" si="9"/>
        <v>5.9011268853487451</v>
      </c>
    </row>
    <row r="23" spans="1:21" ht="15" x14ac:dyDescent="0.25">
      <c r="A23" s="19" t="s">
        <v>57</v>
      </c>
      <c r="B23" s="19" t="s">
        <v>101</v>
      </c>
      <c r="C23" s="19" t="s">
        <v>37</v>
      </c>
      <c r="D23" s="20">
        <v>2.3892600000000002</v>
      </c>
      <c r="E23" s="20">
        <v>0</v>
      </c>
      <c r="F23" s="20">
        <v>0</v>
      </c>
      <c r="G23" s="20">
        <v>0</v>
      </c>
      <c r="H23" s="20">
        <f t="shared" si="7"/>
        <v>2.3892600000000002</v>
      </c>
      <c r="I23" s="21">
        <f t="shared" si="0"/>
        <v>0</v>
      </c>
      <c r="J23" s="21">
        <f t="shared" si="1"/>
        <v>0</v>
      </c>
      <c r="K23" s="21">
        <f t="shared" si="2"/>
        <v>0</v>
      </c>
      <c r="L23" s="21">
        <f t="shared" si="3"/>
        <v>100</v>
      </c>
      <c r="M23" s="20">
        <v>0</v>
      </c>
      <c r="N23" s="20">
        <v>0</v>
      </c>
      <c r="O23" s="20">
        <v>0</v>
      </c>
      <c r="P23" s="18">
        <f t="shared" si="4"/>
        <v>0</v>
      </c>
      <c r="Q23" s="18">
        <f t="shared" si="5"/>
        <v>0</v>
      </c>
      <c r="R23" s="18">
        <f t="shared" si="6"/>
        <v>0</v>
      </c>
      <c r="T23" s="45">
        <f t="shared" si="8"/>
        <v>100</v>
      </c>
      <c r="U23" s="46">
        <f t="shared" si="9"/>
        <v>0</v>
      </c>
    </row>
    <row r="24" spans="1:21" ht="15" x14ac:dyDescent="0.25">
      <c r="A24" s="19" t="s">
        <v>59</v>
      </c>
      <c r="B24" s="19" t="s">
        <v>101</v>
      </c>
      <c r="C24" s="19" t="s">
        <v>37</v>
      </c>
      <c r="D24" s="20">
        <v>9.5083400000000005</v>
      </c>
      <c r="E24" s="20">
        <v>0</v>
      </c>
      <c r="F24" s="20">
        <v>0</v>
      </c>
      <c r="G24" s="20">
        <v>0</v>
      </c>
      <c r="H24" s="20">
        <f t="shared" si="7"/>
        <v>9.5083400000000005</v>
      </c>
      <c r="I24" s="21">
        <f t="shared" si="0"/>
        <v>0</v>
      </c>
      <c r="J24" s="21">
        <f t="shared" si="1"/>
        <v>0</v>
      </c>
      <c r="K24" s="21">
        <f t="shared" si="2"/>
        <v>0</v>
      </c>
      <c r="L24" s="21">
        <f t="shared" si="3"/>
        <v>100</v>
      </c>
      <c r="M24" s="20">
        <v>2.4486210000000001E-2</v>
      </c>
      <c r="N24" s="20">
        <v>0.13092048265799999</v>
      </c>
      <c r="O24" s="20">
        <v>0.23489886650299999</v>
      </c>
      <c r="P24" s="18">
        <f t="shared" si="4"/>
        <v>0.25752350042173505</v>
      </c>
      <c r="Q24" s="18">
        <f t="shared" si="5"/>
        <v>1.376901569127734</v>
      </c>
      <c r="R24" s="18">
        <f t="shared" si="6"/>
        <v>2.4704508515997534</v>
      </c>
      <c r="T24" s="45">
        <f t="shared" si="8"/>
        <v>100</v>
      </c>
      <c r="U24" s="46">
        <f t="shared" si="9"/>
        <v>4.1048759211492225</v>
      </c>
    </row>
    <row r="25" spans="1:21" ht="15" x14ac:dyDescent="0.25">
      <c r="A25" s="19" t="s">
        <v>56</v>
      </c>
      <c r="B25" s="19" t="s">
        <v>101</v>
      </c>
      <c r="C25" s="19" t="s">
        <v>37</v>
      </c>
      <c r="D25" s="20">
        <v>17.570699999999999</v>
      </c>
      <c r="E25" s="20">
        <v>0</v>
      </c>
      <c r="F25" s="20">
        <v>0</v>
      </c>
      <c r="G25" s="20">
        <v>0</v>
      </c>
      <c r="H25" s="20">
        <f t="shared" si="7"/>
        <v>17.570699999999999</v>
      </c>
      <c r="I25" s="21">
        <f t="shared" si="0"/>
        <v>0</v>
      </c>
      <c r="J25" s="21">
        <f t="shared" si="1"/>
        <v>0</v>
      </c>
      <c r="K25" s="21">
        <f t="shared" si="2"/>
        <v>0</v>
      </c>
      <c r="L25" s="21">
        <f t="shared" si="3"/>
        <v>100</v>
      </c>
      <c r="M25" s="20">
        <v>6.8390560104499995E-2</v>
      </c>
      <c r="N25" s="20">
        <v>2.3609825031500001E-2</v>
      </c>
      <c r="O25" s="20">
        <v>0.18306691</v>
      </c>
      <c r="P25" s="18">
        <f t="shared" si="4"/>
        <v>0.38923070853466279</v>
      </c>
      <c r="Q25" s="18">
        <f t="shared" si="5"/>
        <v>0.13437042935967267</v>
      </c>
      <c r="R25" s="18">
        <f t="shared" si="6"/>
        <v>1.0418874034614445</v>
      </c>
      <c r="T25" s="45">
        <f t="shared" si="8"/>
        <v>100</v>
      </c>
      <c r="U25" s="46">
        <f t="shared" si="9"/>
        <v>1.56548854135578</v>
      </c>
    </row>
    <row r="26" spans="1:21" ht="15" x14ac:dyDescent="0.25">
      <c r="A26" s="19" t="s">
        <v>71</v>
      </c>
      <c r="B26" s="19" t="s">
        <v>101</v>
      </c>
      <c r="C26" s="19" t="s">
        <v>80</v>
      </c>
      <c r="D26" s="20">
        <v>7.6653599999999997</v>
      </c>
      <c r="E26" s="20">
        <v>0</v>
      </c>
      <c r="F26" s="20">
        <v>0</v>
      </c>
      <c r="G26" s="20">
        <v>0</v>
      </c>
      <c r="H26" s="20">
        <f t="shared" si="7"/>
        <v>7.6653599999999997</v>
      </c>
      <c r="I26" s="21">
        <f t="shared" si="0"/>
        <v>0</v>
      </c>
      <c r="J26" s="21">
        <f t="shared" si="1"/>
        <v>0</v>
      </c>
      <c r="K26" s="21">
        <f t="shared" si="2"/>
        <v>0</v>
      </c>
      <c r="L26" s="21">
        <f t="shared" si="3"/>
        <v>100</v>
      </c>
      <c r="M26" s="20">
        <v>0.101460717176</v>
      </c>
      <c r="N26" s="20">
        <v>0.18851666701700001</v>
      </c>
      <c r="O26" s="20">
        <v>0.57500403775599995</v>
      </c>
      <c r="P26" s="18">
        <f t="shared" si="4"/>
        <v>1.3236262507696965</v>
      </c>
      <c r="Q26" s="18">
        <f t="shared" si="5"/>
        <v>2.4593322037973433</v>
      </c>
      <c r="R26" s="18">
        <f t="shared" si="6"/>
        <v>7.5013311541271372</v>
      </c>
      <c r="T26" s="45">
        <f t="shared" si="8"/>
        <v>100</v>
      </c>
      <c r="U26" s="46">
        <f t="shared" si="9"/>
        <v>11.284289608694177</v>
      </c>
    </row>
    <row r="27" spans="1:21" ht="15" x14ac:dyDescent="0.25">
      <c r="A27" s="19" t="s">
        <v>85</v>
      </c>
      <c r="B27" s="19" t="s">
        <v>101</v>
      </c>
      <c r="C27" s="19" t="s">
        <v>80</v>
      </c>
      <c r="D27" s="20">
        <v>7.0627899999999997</v>
      </c>
      <c r="E27" s="20">
        <v>0</v>
      </c>
      <c r="F27" s="20">
        <v>0</v>
      </c>
      <c r="G27" s="20">
        <v>0</v>
      </c>
      <c r="H27" s="20">
        <f t="shared" si="7"/>
        <v>7.0627899999999997</v>
      </c>
      <c r="I27" s="21">
        <f t="shared" si="0"/>
        <v>0</v>
      </c>
      <c r="J27" s="21">
        <f t="shared" si="1"/>
        <v>0</v>
      </c>
      <c r="K27" s="21">
        <f t="shared" si="2"/>
        <v>0</v>
      </c>
      <c r="L27" s="21">
        <f t="shared" si="3"/>
        <v>100</v>
      </c>
      <c r="M27" s="20">
        <v>1.0800000000000001E-2</v>
      </c>
      <c r="N27" s="20">
        <v>1.44E-2</v>
      </c>
      <c r="O27" s="20">
        <v>7.6034340000000006E-2</v>
      </c>
      <c r="P27" s="18">
        <f t="shared" si="4"/>
        <v>0.15291407503267124</v>
      </c>
      <c r="Q27" s="18">
        <f t="shared" si="5"/>
        <v>0.20388543337689496</v>
      </c>
      <c r="R27" s="18">
        <f t="shared" si="6"/>
        <v>1.0765482196129292</v>
      </c>
      <c r="T27" s="45">
        <f t="shared" si="8"/>
        <v>100</v>
      </c>
      <c r="U27" s="46">
        <f t="shared" si="9"/>
        <v>1.4333477280224955</v>
      </c>
    </row>
    <row r="28" spans="1:21" ht="15" x14ac:dyDescent="0.25">
      <c r="A28" s="19" t="s">
        <v>50</v>
      </c>
      <c r="B28" s="19" t="s">
        <v>101</v>
      </c>
      <c r="C28" s="19" t="s">
        <v>46</v>
      </c>
      <c r="D28" s="20">
        <v>0.91138399999999997</v>
      </c>
      <c r="E28" s="20">
        <v>0</v>
      </c>
      <c r="F28" s="20">
        <v>0</v>
      </c>
      <c r="G28" s="20">
        <v>0</v>
      </c>
      <c r="H28" s="20">
        <f t="shared" si="7"/>
        <v>0.91138399999999997</v>
      </c>
      <c r="I28" s="21">
        <f t="shared" si="0"/>
        <v>0</v>
      </c>
      <c r="J28" s="21">
        <f t="shared" si="1"/>
        <v>0</v>
      </c>
      <c r="K28" s="21">
        <f t="shared" si="2"/>
        <v>0</v>
      </c>
      <c r="L28" s="21">
        <f t="shared" si="3"/>
        <v>100</v>
      </c>
      <c r="M28" s="20">
        <v>1.5599999999999999E-2</v>
      </c>
      <c r="N28" s="20">
        <v>6.4000000000000003E-3</v>
      </c>
      <c r="O28" s="20">
        <v>7.5711871239100004E-3</v>
      </c>
      <c r="P28" s="18">
        <f t="shared" si="4"/>
        <v>1.7116824521826144</v>
      </c>
      <c r="Q28" s="18">
        <f t="shared" si="5"/>
        <v>0.70222869833132906</v>
      </c>
      <c r="R28" s="18">
        <f t="shared" si="6"/>
        <v>0.83073513731972481</v>
      </c>
      <c r="T28" s="45">
        <f t="shared" si="8"/>
        <v>100</v>
      </c>
      <c r="U28" s="46">
        <f t="shared" si="9"/>
        <v>3.2446462878336679</v>
      </c>
    </row>
    <row r="29" spans="1:21" ht="15" x14ac:dyDescent="0.25">
      <c r="A29" s="19" t="s">
        <v>47</v>
      </c>
      <c r="B29" s="19" t="s">
        <v>101</v>
      </c>
      <c r="C29" s="19" t="s">
        <v>37</v>
      </c>
      <c r="D29" s="20">
        <v>27.1127</v>
      </c>
      <c r="E29" s="20">
        <v>6.9156077516699996</v>
      </c>
      <c r="F29" s="20">
        <v>2.6699188463899999</v>
      </c>
      <c r="G29" s="20">
        <v>2.0693128716800002</v>
      </c>
      <c r="H29" s="20">
        <f t="shared" si="7"/>
        <v>15.45786053026</v>
      </c>
      <c r="I29" s="21">
        <f t="shared" si="0"/>
        <v>25.506894376694316</v>
      </c>
      <c r="J29" s="21">
        <f t="shared" si="1"/>
        <v>9.8474841915043498</v>
      </c>
      <c r="K29" s="21">
        <f t="shared" si="2"/>
        <v>7.632264111209877</v>
      </c>
      <c r="L29" s="21">
        <f t="shared" si="3"/>
        <v>57.013357320591453</v>
      </c>
      <c r="M29" s="20">
        <v>0.105374643144</v>
      </c>
      <c r="N29" s="20">
        <v>0.33721102243899997</v>
      </c>
      <c r="O29" s="20">
        <v>1.4093137147999999</v>
      </c>
      <c r="P29" s="18">
        <f t="shared" si="4"/>
        <v>0.38865418473261604</v>
      </c>
      <c r="Q29" s="18">
        <f t="shared" si="5"/>
        <v>1.2437382571230455</v>
      </c>
      <c r="R29" s="18">
        <f t="shared" si="6"/>
        <v>5.1979836563676791</v>
      </c>
      <c r="T29" s="45">
        <f t="shared" si="8"/>
        <v>100</v>
      </c>
      <c r="U29" s="46">
        <f t="shared" si="9"/>
        <v>6.8303760982233408</v>
      </c>
    </row>
    <row r="30" spans="1:21" ht="15" x14ac:dyDescent="0.25">
      <c r="A30" s="19" t="s">
        <v>54</v>
      </c>
      <c r="B30" s="19" t="s">
        <v>101</v>
      </c>
      <c r="C30" s="19" t="s">
        <v>37</v>
      </c>
      <c r="D30" s="20">
        <v>0.632664</v>
      </c>
      <c r="E30" s="20">
        <v>0</v>
      </c>
      <c r="F30" s="20">
        <v>0</v>
      </c>
      <c r="G30" s="20">
        <v>0.482559085281</v>
      </c>
      <c r="H30" s="20">
        <f t="shared" si="7"/>
        <v>0.150104914719</v>
      </c>
      <c r="I30" s="21">
        <f t="shared" si="0"/>
        <v>0</v>
      </c>
      <c r="J30" s="21">
        <f t="shared" si="1"/>
        <v>0</v>
      </c>
      <c r="K30" s="21">
        <f t="shared" si="2"/>
        <v>76.274149513960026</v>
      </c>
      <c r="L30" s="21">
        <f t="shared" si="3"/>
        <v>23.725850486039985</v>
      </c>
      <c r="M30" s="20">
        <v>1.3566949076300001E-3</v>
      </c>
      <c r="N30" s="20">
        <v>0</v>
      </c>
      <c r="O30" s="20">
        <v>0</v>
      </c>
      <c r="P30" s="18">
        <f t="shared" si="4"/>
        <v>0.21444161634453676</v>
      </c>
      <c r="Q30" s="18">
        <f t="shared" si="5"/>
        <v>0</v>
      </c>
      <c r="R30" s="18">
        <f t="shared" si="6"/>
        <v>0</v>
      </c>
      <c r="T30" s="45">
        <f t="shared" si="8"/>
        <v>100.00000000000001</v>
      </c>
      <c r="U30" s="46">
        <f t="shared" si="9"/>
        <v>0.21444161634453676</v>
      </c>
    </row>
    <row r="31" spans="1:21" ht="15" x14ac:dyDescent="0.25">
      <c r="A31" s="19" t="s">
        <v>60</v>
      </c>
      <c r="B31" s="19" t="s">
        <v>101</v>
      </c>
      <c r="C31" s="19" t="s">
        <v>37</v>
      </c>
      <c r="D31" s="20">
        <v>0.72802800000000001</v>
      </c>
      <c r="E31" s="20">
        <v>0</v>
      </c>
      <c r="F31" s="20">
        <v>0</v>
      </c>
      <c r="G31" s="20">
        <v>0</v>
      </c>
      <c r="H31" s="20">
        <f t="shared" si="7"/>
        <v>0.72802800000000001</v>
      </c>
      <c r="I31" s="21">
        <f t="shared" si="0"/>
        <v>0</v>
      </c>
      <c r="J31" s="21">
        <f t="shared" si="1"/>
        <v>0</v>
      </c>
      <c r="K31" s="21">
        <f t="shared" si="2"/>
        <v>0</v>
      </c>
      <c r="L31" s="21">
        <f t="shared" si="3"/>
        <v>100</v>
      </c>
      <c r="M31" s="20">
        <v>2.71402744123E-3</v>
      </c>
      <c r="N31" s="20">
        <v>6.3932452725499996E-3</v>
      </c>
      <c r="O31" s="20">
        <v>6.0820081698600002E-2</v>
      </c>
      <c r="P31" s="18">
        <f t="shared" si="4"/>
        <v>0.37279162906234375</v>
      </c>
      <c r="Q31" s="18">
        <f t="shared" si="5"/>
        <v>0.87815925658765859</v>
      </c>
      <c r="R31" s="18">
        <f t="shared" si="6"/>
        <v>8.3540855157493947</v>
      </c>
      <c r="T31" s="45">
        <f t="shared" si="8"/>
        <v>100</v>
      </c>
      <c r="U31" s="46">
        <f t="shared" si="9"/>
        <v>9.6050364013993974</v>
      </c>
    </row>
    <row r="32" spans="1:21" ht="15" x14ac:dyDescent="0.25">
      <c r="A32" s="19" t="s">
        <v>60</v>
      </c>
      <c r="B32" s="19" t="s">
        <v>101</v>
      </c>
      <c r="C32" s="19" t="s">
        <v>37</v>
      </c>
      <c r="D32" s="20">
        <v>0.94001599999999996</v>
      </c>
      <c r="E32" s="20">
        <v>0</v>
      </c>
      <c r="F32" s="20">
        <v>0</v>
      </c>
      <c r="G32" s="20">
        <v>0</v>
      </c>
      <c r="H32" s="20">
        <f t="shared" si="7"/>
        <v>0.94001599999999996</v>
      </c>
      <c r="I32" s="21">
        <f t="shared" si="0"/>
        <v>0</v>
      </c>
      <c r="J32" s="21">
        <f t="shared" si="1"/>
        <v>0</v>
      </c>
      <c r="K32" s="21">
        <f t="shared" si="2"/>
        <v>0</v>
      </c>
      <c r="L32" s="21">
        <f t="shared" si="3"/>
        <v>100</v>
      </c>
      <c r="M32" s="20">
        <v>4.3640460358599998E-3</v>
      </c>
      <c r="N32" s="20">
        <v>7.7028954078499998E-3</v>
      </c>
      <c r="O32" s="20">
        <v>8.8141109999900005E-2</v>
      </c>
      <c r="P32" s="18">
        <f t="shared" si="4"/>
        <v>0.46425231441379722</v>
      </c>
      <c r="Q32" s="18">
        <f t="shared" si="5"/>
        <v>0.81944301031578182</v>
      </c>
      <c r="R32" s="18">
        <f t="shared" si="6"/>
        <v>9.3765542288535517</v>
      </c>
      <c r="T32" s="45">
        <f t="shared" si="8"/>
        <v>100</v>
      </c>
      <c r="U32" s="46">
        <f t="shared" si="9"/>
        <v>10.660249553583132</v>
      </c>
    </row>
    <row r="33" spans="1:21" ht="15" x14ac:dyDescent="0.25">
      <c r="A33" s="19" t="s">
        <v>61</v>
      </c>
      <c r="B33" s="19" t="s">
        <v>101</v>
      </c>
      <c r="C33" s="19" t="s">
        <v>37</v>
      </c>
      <c r="D33" s="20">
        <v>0.29893700000000001</v>
      </c>
      <c r="E33" s="20">
        <v>0</v>
      </c>
      <c r="F33" s="20">
        <v>0</v>
      </c>
      <c r="G33" s="20">
        <v>0</v>
      </c>
      <c r="H33" s="20">
        <f t="shared" si="7"/>
        <v>0.29893700000000001</v>
      </c>
      <c r="I33" s="21">
        <f t="shared" si="0"/>
        <v>0</v>
      </c>
      <c r="J33" s="21">
        <f t="shared" si="1"/>
        <v>0</v>
      </c>
      <c r="K33" s="21">
        <f t="shared" si="2"/>
        <v>0</v>
      </c>
      <c r="L33" s="21">
        <f t="shared" si="3"/>
        <v>100</v>
      </c>
      <c r="M33" s="20">
        <v>0</v>
      </c>
      <c r="N33" s="20">
        <v>0</v>
      </c>
      <c r="O33" s="20">
        <v>0</v>
      </c>
      <c r="P33" s="18">
        <f t="shared" si="4"/>
        <v>0</v>
      </c>
      <c r="Q33" s="18">
        <f t="shared" si="5"/>
        <v>0</v>
      </c>
      <c r="R33" s="18">
        <f t="shared" si="6"/>
        <v>0</v>
      </c>
      <c r="T33" s="45">
        <f t="shared" si="8"/>
        <v>100</v>
      </c>
      <c r="U33" s="46">
        <f t="shared" si="9"/>
        <v>0</v>
      </c>
    </row>
    <row r="34" spans="1:21" ht="15" x14ac:dyDescent="0.25">
      <c r="A34" s="19" t="s">
        <v>76</v>
      </c>
      <c r="B34" s="19" t="s">
        <v>101</v>
      </c>
      <c r="C34" s="19" t="s">
        <v>80</v>
      </c>
      <c r="D34" s="20">
        <v>0.59842899999999999</v>
      </c>
      <c r="E34" s="20">
        <v>0</v>
      </c>
      <c r="F34" s="20">
        <v>0</v>
      </c>
      <c r="G34" s="20">
        <v>0</v>
      </c>
      <c r="H34" s="20">
        <f t="shared" si="7"/>
        <v>0.59842899999999999</v>
      </c>
      <c r="I34" s="21">
        <f t="shared" si="0"/>
        <v>0</v>
      </c>
      <c r="J34" s="21">
        <f t="shared" si="1"/>
        <v>0</v>
      </c>
      <c r="K34" s="21">
        <f t="shared" si="2"/>
        <v>0</v>
      </c>
      <c r="L34" s="21">
        <f t="shared" si="3"/>
        <v>100</v>
      </c>
      <c r="M34" s="20">
        <v>0</v>
      </c>
      <c r="N34" s="20">
        <v>0</v>
      </c>
      <c r="O34" s="20">
        <v>1.1464976502999999E-2</v>
      </c>
      <c r="P34" s="18">
        <f t="shared" si="4"/>
        <v>0</v>
      </c>
      <c r="Q34" s="18">
        <f t="shared" si="5"/>
        <v>0</v>
      </c>
      <c r="R34" s="18">
        <f t="shared" si="6"/>
        <v>1.9158457399290476</v>
      </c>
      <c r="T34" s="45">
        <f t="shared" si="8"/>
        <v>100</v>
      </c>
      <c r="U34" s="46">
        <f t="shared" si="9"/>
        <v>1.9158457399290476</v>
      </c>
    </row>
    <row r="35" spans="1:21" ht="15" x14ac:dyDescent="0.25">
      <c r="A35" s="19" t="s">
        <v>73</v>
      </c>
      <c r="B35" s="19" t="s">
        <v>101</v>
      </c>
      <c r="C35" s="19" t="s">
        <v>80</v>
      </c>
      <c r="D35" s="20">
        <v>2.08941</v>
      </c>
      <c r="E35" s="20">
        <v>0</v>
      </c>
      <c r="F35" s="20">
        <v>0</v>
      </c>
      <c r="G35" s="20">
        <v>0</v>
      </c>
      <c r="H35" s="20">
        <f t="shared" si="7"/>
        <v>2.08941</v>
      </c>
      <c r="I35" s="21">
        <f t="shared" si="0"/>
        <v>0</v>
      </c>
      <c r="J35" s="21">
        <f t="shared" si="1"/>
        <v>0</v>
      </c>
      <c r="K35" s="21">
        <f t="shared" si="2"/>
        <v>0</v>
      </c>
      <c r="L35" s="21">
        <f t="shared" si="3"/>
        <v>100</v>
      </c>
      <c r="M35" s="20">
        <v>0</v>
      </c>
      <c r="N35" s="20">
        <v>0</v>
      </c>
      <c r="O35" s="20">
        <v>1.12E-2</v>
      </c>
      <c r="P35" s="18">
        <f t="shared" si="4"/>
        <v>0</v>
      </c>
      <c r="Q35" s="18">
        <f t="shared" si="5"/>
        <v>0</v>
      </c>
      <c r="R35" s="18">
        <f t="shared" si="6"/>
        <v>0.5360364887695569</v>
      </c>
      <c r="T35" s="45">
        <f t="shared" si="8"/>
        <v>100</v>
      </c>
      <c r="U35" s="46">
        <f t="shared" si="9"/>
        <v>0.5360364887695569</v>
      </c>
    </row>
    <row r="36" spans="1:21" ht="15" x14ac:dyDescent="0.25">
      <c r="A36" s="19" t="s">
        <v>52</v>
      </c>
      <c r="B36" s="19" t="s">
        <v>101</v>
      </c>
      <c r="C36" s="19" t="s">
        <v>80</v>
      </c>
      <c r="D36" s="20">
        <v>9.2898399999999999</v>
      </c>
      <c r="E36" s="20">
        <v>0</v>
      </c>
      <c r="F36" s="20">
        <v>0</v>
      </c>
      <c r="G36" s="20">
        <v>0</v>
      </c>
      <c r="H36" s="20">
        <f t="shared" si="7"/>
        <v>9.2898399999999999</v>
      </c>
      <c r="I36" s="21">
        <f t="shared" si="0"/>
        <v>0</v>
      </c>
      <c r="J36" s="21">
        <f t="shared" si="1"/>
        <v>0</v>
      </c>
      <c r="K36" s="21">
        <f t="shared" si="2"/>
        <v>0</v>
      </c>
      <c r="L36" s="21">
        <f t="shared" si="3"/>
        <v>100</v>
      </c>
      <c r="M36" s="20">
        <v>7.1348877996700005E-2</v>
      </c>
      <c r="N36" s="20">
        <v>0.14336253634400001</v>
      </c>
      <c r="O36" s="20">
        <v>0.59534859932899997</v>
      </c>
      <c r="P36" s="18">
        <f t="shared" si="4"/>
        <v>0.7680312900620464</v>
      </c>
      <c r="Q36" s="18">
        <f t="shared" si="5"/>
        <v>1.5432185736675768</v>
      </c>
      <c r="R36" s="18">
        <f t="shared" si="6"/>
        <v>6.4085990644510566</v>
      </c>
      <c r="T36" s="45">
        <f t="shared" si="8"/>
        <v>100</v>
      </c>
      <c r="U36" s="46">
        <f t="shared" si="9"/>
        <v>8.7198489281806797</v>
      </c>
    </row>
    <row r="37" spans="1:21" ht="15" x14ac:dyDescent="0.25">
      <c r="A37" s="19" t="s">
        <v>69</v>
      </c>
      <c r="B37" s="19" t="s">
        <v>101</v>
      </c>
      <c r="C37" s="19" t="s">
        <v>80</v>
      </c>
      <c r="D37" s="20">
        <v>2.5348899999999999</v>
      </c>
      <c r="E37" s="20">
        <v>0</v>
      </c>
      <c r="F37" s="20">
        <v>0</v>
      </c>
      <c r="G37" s="20">
        <v>0</v>
      </c>
      <c r="H37" s="20">
        <f t="shared" si="7"/>
        <v>2.5348899999999999</v>
      </c>
      <c r="I37" s="21">
        <f t="shared" si="0"/>
        <v>0</v>
      </c>
      <c r="J37" s="21">
        <f t="shared" si="1"/>
        <v>0</v>
      </c>
      <c r="K37" s="21">
        <f t="shared" si="2"/>
        <v>0</v>
      </c>
      <c r="L37" s="21">
        <f t="shared" si="3"/>
        <v>100</v>
      </c>
      <c r="M37" s="20">
        <v>0</v>
      </c>
      <c r="N37" s="20">
        <v>2.0799999999999999E-2</v>
      </c>
      <c r="O37" s="20">
        <v>7.4400034020000005E-2</v>
      </c>
      <c r="P37" s="18">
        <f t="shared" si="4"/>
        <v>0</v>
      </c>
      <c r="Q37" s="18">
        <f t="shared" si="5"/>
        <v>0.82054842616444901</v>
      </c>
      <c r="R37" s="18">
        <f t="shared" si="6"/>
        <v>2.9350399433505996</v>
      </c>
      <c r="T37" s="45">
        <f t="shared" si="8"/>
        <v>100</v>
      </c>
      <c r="U37" s="46">
        <f t="shared" si="9"/>
        <v>3.7555883695150487</v>
      </c>
    </row>
    <row r="38" spans="1:21" ht="15" x14ac:dyDescent="0.25">
      <c r="A38" s="19" t="s">
        <v>86</v>
      </c>
      <c r="B38" s="19" t="s">
        <v>101</v>
      </c>
      <c r="C38" s="19" t="s">
        <v>46</v>
      </c>
      <c r="D38" s="20">
        <v>0.99177300000000002</v>
      </c>
      <c r="E38" s="20">
        <v>0</v>
      </c>
      <c r="F38" s="20">
        <v>0</v>
      </c>
      <c r="G38" s="20">
        <v>0</v>
      </c>
      <c r="H38" s="20">
        <f t="shared" si="7"/>
        <v>0.99177300000000002</v>
      </c>
      <c r="I38" s="21">
        <f t="shared" si="0"/>
        <v>0</v>
      </c>
      <c r="J38" s="21">
        <f t="shared" si="1"/>
        <v>0</v>
      </c>
      <c r="K38" s="21">
        <f t="shared" si="2"/>
        <v>0</v>
      </c>
      <c r="L38" s="21">
        <f t="shared" si="3"/>
        <v>100</v>
      </c>
      <c r="M38" s="20">
        <v>0</v>
      </c>
      <c r="N38" s="20">
        <v>7.0327932501000005E-4</v>
      </c>
      <c r="O38" s="20">
        <v>1.14384966348E-2</v>
      </c>
      <c r="P38" s="18">
        <f t="shared" si="4"/>
        <v>0</v>
      </c>
      <c r="Q38" s="18">
        <f t="shared" si="5"/>
        <v>7.0911319930064651E-2</v>
      </c>
      <c r="R38" s="18">
        <f t="shared" si="6"/>
        <v>1.1533381766593767</v>
      </c>
      <c r="T38" s="45">
        <f t="shared" si="8"/>
        <v>100</v>
      </c>
      <c r="U38" s="46">
        <f t="shared" si="9"/>
        <v>1.2242494965894413</v>
      </c>
    </row>
    <row r="39" spans="1:21" ht="15" x14ac:dyDescent="0.25">
      <c r="A39" s="19" t="s">
        <v>64</v>
      </c>
      <c r="B39" s="19" t="s">
        <v>101</v>
      </c>
      <c r="C39" s="19" t="s">
        <v>87</v>
      </c>
      <c r="D39" s="20">
        <v>3.5600900000000002</v>
      </c>
      <c r="E39" s="20">
        <v>0</v>
      </c>
      <c r="F39" s="20">
        <v>0</v>
      </c>
      <c r="G39" s="20">
        <v>0</v>
      </c>
      <c r="H39" s="20">
        <f t="shared" si="7"/>
        <v>3.5600900000000002</v>
      </c>
      <c r="I39" s="21">
        <f t="shared" si="0"/>
        <v>0</v>
      </c>
      <c r="J39" s="21">
        <f t="shared" si="1"/>
        <v>0</v>
      </c>
      <c r="K39" s="21">
        <f t="shared" si="2"/>
        <v>0</v>
      </c>
      <c r="L39" s="21">
        <f t="shared" si="3"/>
        <v>100</v>
      </c>
      <c r="M39" s="20">
        <v>0</v>
      </c>
      <c r="N39" s="20">
        <v>0</v>
      </c>
      <c r="O39" s="20">
        <v>0</v>
      </c>
      <c r="P39" s="18">
        <f t="shared" si="4"/>
        <v>0</v>
      </c>
      <c r="Q39" s="18">
        <f t="shared" si="5"/>
        <v>0</v>
      </c>
      <c r="R39" s="18">
        <f t="shared" si="6"/>
        <v>0</v>
      </c>
      <c r="T39" s="45">
        <f t="shared" si="8"/>
        <v>100</v>
      </c>
      <c r="U39" s="46">
        <f t="shared" si="9"/>
        <v>0</v>
      </c>
    </row>
    <row r="40" spans="1:21" ht="15" x14ac:dyDescent="0.25">
      <c r="A40" s="19" t="s">
        <v>88</v>
      </c>
      <c r="B40" s="19" t="s">
        <v>101</v>
      </c>
      <c r="C40" s="19" t="s">
        <v>80</v>
      </c>
      <c r="D40" s="20">
        <v>0.58691899999999997</v>
      </c>
      <c r="E40" s="20">
        <v>0.180353582953</v>
      </c>
      <c r="F40" s="20">
        <v>0</v>
      </c>
      <c r="G40" s="20">
        <v>0</v>
      </c>
      <c r="H40" s="20">
        <f t="shared" si="7"/>
        <v>0.406565417047</v>
      </c>
      <c r="I40" s="21">
        <f t="shared" si="0"/>
        <v>30.728871096863454</v>
      </c>
      <c r="J40" s="21">
        <f t="shared" si="1"/>
        <v>0</v>
      </c>
      <c r="K40" s="21">
        <f t="shared" si="2"/>
        <v>0</v>
      </c>
      <c r="L40" s="21">
        <f t="shared" si="3"/>
        <v>69.271128903136542</v>
      </c>
      <c r="M40" s="20">
        <v>0</v>
      </c>
      <c r="N40" s="20">
        <v>0</v>
      </c>
      <c r="O40" s="20">
        <v>0</v>
      </c>
      <c r="P40" s="18">
        <f t="shared" si="4"/>
        <v>0</v>
      </c>
      <c r="Q40" s="18">
        <f t="shared" si="5"/>
        <v>0</v>
      </c>
      <c r="R40" s="18">
        <f t="shared" si="6"/>
        <v>0</v>
      </c>
      <c r="T40" s="45">
        <f t="shared" si="8"/>
        <v>100</v>
      </c>
      <c r="U40" s="46">
        <f t="shared" si="9"/>
        <v>0</v>
      </c>
    </row>
    <row r="41" spans="1:21" ht="15" x14ac:dyDescent="0.25">
      <c r="A41" s="19" t="s">
        <v>89</v>
      </c>
      <c r="B41" s="19" t="s">
        <v>101</v>
      </c>
      <c r="C41" s="19" t="s">
        <v>80</v>
      </c>
      <c r="D41" s="20">
        <v>0.60562199999999999</v>
      </c>
      <c r="E41" s="20">
        <v>0</v>
      </c>
      <c r="F41" s="20">
        <v>0</v>
      </c>
      <c r="G41" s="20">
        <v>0</v>
      </c>
      <c r="H41" s="20">
        <f t="shared" si="7"/>
        <v>0.60562199999999999</v>
      </c>
      <c r="I41" s="21">
        <f t="shared" si="0"/>
        <v>0</v>
      </c>
      <c r="J41" s="21">
        <f t="shared" si="1"/>
        <v>0</v>
      </c>
      <c r="K41" s="21">
        <f t="shared" si="2"/>
        <v>0</v>
      </c>
      <c r="L41" s="21">
        <f t="shared" si="3"/>
        <v>100</v>
      </c>
      <c r="M41" s="20">
        <v>0</v>
      </c>
      <c r="N41" s="20">
        <v>0</v>
      </c>
      <c r="O41" s="20">
        <v>0</v>
      </c>
      <c r="P41" s="18">
        <f t="shared" si="4"/>
        <v>0</v>
      </c>
      <c r="Q41" s="18">
        <f t="shared" si="5"/>
        <v>0</v>
      </c>
      <c r="R41" s="18">
        <f t="shared" si="6"/>
        <v>0</v>
      </c>
      <c r="T41" s="45">
        <f t="shared" si="8"/>
        <v>100</v>
      </c>
      <c r="U41" s="46">
        <f t="shared" si="9"/>
        <v>0</v>
      </c>
    </row>
    <row r="42" spans="1:21" ht="15" x14ac:dyDescent="0.25">
      <c r="A42" s="19" t="s">
        <v>90</v>
      </c>
      <c r="B42" s="19" t="s">
        <v>101</v>
      </c>
      <c r="C42" s="19" t="s">
        <v>80</v>
      </c>
      <c r="D42" s="20">
        <v>0.83744099999999999</v>
      </c>
      <c r="E42" s="20">
        <v>0</v>
      </c>
      <c r="F42" s="20">
        <v>0</v>
      </c>
      <c r="G42" s="20">
        <v>0</v>
      </c>
      <c r="H42" s="20">
        <f t="shared" si="7"/>
        <v>0.83744099999999999</v>
      </c>
      <c r="I42" s="21">
        <f t="shared" si="0"/>
        <v>0</v>
      </c>
      <c r="J42" s="21">
        <f t="shared" si="1"/>
        <v>0</v>
      </c>
      <c r="K42" s="21">
        <f t="shared" si="2"/>
        <v>0</v>
      </c>
      <c r="L42" s="21">
        <f t="shared" si="3"/>
        <v>100</v>
      </c>
      <c r="M42" s="20">
        <v>0</v>
      </c>
      <c r="N42" s="20">
        <v>0</v>
      </c>
      <c r="O42" s="20">
        <v>0</v>
      </c>
      <c r="P42" s="18">
        <f t="shared" si="4"/>
        <v>0</v>
      </c>
      <c r="Q42" s="18">
        <f t="shared" si="5"/>
        <v>0</v>
      </c>
      <c r="R42" s="18">
        <f t="shared" si="6"/>
        <v>0</v>
      </c>
      <c r="T42" s="45">
        <f t="shared" si="8"/>
        <v>100</v>
      </c>
      <c r="U42" s="46">
        <f t="shared" si="9"/>
        <v>0</v>
      </c>
    </row>
    <row r="43" spans="1:21" ht="15" x14ac:dyDescent="0.25">
      <c r="A43" s="19" t="s">
        <v>91</v>
      </c>
      <c r="B43" s="19" t="s">
        <v>101</v>
      </c>
      <c r="C43" s="19" t="s">
        <v>80</v>
      </c>
      <c r="D43" s="20">
        <v>1.30542</v>
      </c>
      <c r="E43" s="20">
        <v>0</v>
      </c>
      <c r="F43" s="20">
        <v>0</v>
      </c>
      <c r="G43" s="20">
        <v>0</v>
      </c>
      <c r="H43" s="20">
        <f t="shared" si="7"/>
        <v>1.30542</v>
      </c>
      <c r="I43" s="21">
        <f t="shared" si="0"/>
        <v>0</v>
      </c>
      <c r="J43" s="21">
        <f t="shared" si="1"/>
        <v>0</v>
      </c>
      <c r="K43" s="21">
        <f t="shared" si="2"/>
        <v>0</v>
      </c>
      <c r="L43" s="21">
        <f t="shared" si="3"/>
        <v>100</v>
      </c>
      <c r="M43" s="20">
        <v>1.52340700001E-2</v>
      </c>
      <c r="N43" s="20">
        <v>6.0000000000000001E-3</v>
      </c>
      <c r="O43" s="20">
        <v>2.9242089999999998E-2</v>
      </c>
      <c r="P43" s="18">
        <f t="shared" si="4"/>
        <v>1.1669861040967657</v>
      </c>
      <c r="Q43" s="18">
        <f t="shared" si="5"/>
        <v>0.45962219055936021</v>
      </c>
      <c r="R43" s="18">
        <f t="shared" si="6"/>
        <v>2.2400522437223267</v>
      </c>
      <c r="T43" s="45">
        <f t="shared" si="8"/>
        <v>100</v>
      </c>
      <c r="U43" s="46">
        <f t="shared" si="9"/>
        <v>3.8666605383784525</v>
      </c>
    </row>
    <row r="44" spans="1:21" ht="15" x14ac:dyDescent="0.25">
      <c r="A44" s="19" t="s">
        <v>92</v>
      </c>
      <c r="B44" s="19" t="s">
        <v>101</v>
      </c>
      <c r="C44" s="19" t="s">
        <v>80</v>
      </c>
      <c r="D44" s="20">
        <v>0.51572700000000005</v>
      </c>
      <c r="E44" s="20">
        <v>0</v>
      </c>
      <c r="F44" s="20">
        <v>0</v>
      </c>
      <c r="G44" s="20">
        <v>0</v>
      </c>
      <c r="H44" s="20">
        <f t="shared" si="7"/>
        <v>0.51572700000000005</v>
      </c>
      <c r="I44" s="21">
        <f t="shared" si="0"/>
        <v>0</v>
      </c>
      <c r="J44" s="21">
        <f t="shared" si="1"/>
        <v>0</v>
      </c>
      <c r="K44" s="21">
        <f t="shared" si="2"/>
        <v>0</v>
      </c>
      <c r="L44" s="21">
        <f t="shared" si="3"/>
        <v>100</v>
      </c>
      <c r="M44" s="20">
        <v>0</v>
      </c>
      <c r="N44" s="20">
        <v>0</v>
      </c>
      <c r="O44" s="20">
        <v>0</v>
      </c>
      <c r="P44" s="18">
        <f t="shared" si="4"/>
        <v>0</v>
      </c>
      <c r="Q44" s="18">
        <f t="shared" si="5"/>
        <v>0</v>
      </c>
      <c r="R44" s="18">
        <f t="shared" si="6"/>
        <v>0</v>
      </c>
      <c r="T44" s="45">
        <f t="shared" si="8"/>
        <v>100</v>
      </c>
      <c r="U44" s="46">
        <f t="shared" si="9"/>
        <v>0</v>
      </c>
    </row>
    <row r="45" spans="1:21" ht="15" x14ac:dyDescent="0.25">
      <c r="A45" s="19" t="s">
        <v>93</v>
      </c>
      <c r="B45" s="19" t="s">
        <v>101</v>
      </c>
      <c r="C45" s="19" t="s">
        <v>80</v>
      </c>
      <c r="D45" s="20">
        <v>0.71765400000000001</v>
      </c>
      <c r="E45" s="20">
        <v>0</v>
      </c>
      <c r="F45" s="20">
        <v>0</v>
      </c>
      <c r="G45" s="20">
        <v>2.1539166012899999E-2</v>
      </c>
      <c r="H45" s="20">
        <f t="shared" si="7"/>
        <v>0.69611483398710006</v>
      </c>
      <c r="I45" s="21">
        <f t="shared" si="0"/>
        <v>0</v>
      </c>
      <c r="J45" s="21">
        <f t="shared" si="1"/>
        <v>0</v>
      </c>
      <c r="K45" s="21">
        <f t="shared" si="2"/>
        <v>3.001330169259838</v>
      </c>
      <c r="L45" s="21">
        <f t="shared" si="3"/>
        <v>96.99866983074017</v>
      </c>
      <c r="M45" s="20">
        <v>0</v>
      </c>
      <c r="N45" s="20">
        <v>7.4045002517700005E-4</v>
      </c>
      <c r="O45" s="20">
        <v>2.9708852757300001E-2</v>
      </c>
      <c r="P45" s="18">
        <f t="shared" si="4"/>
        <v>0</v>
      </c>
      <c r="Q45" s="18">
        <f t="shared" si="5"/>
        <v>0.10317646458836711</v>
      </c>
      <c r="R45" s="18">
        <f t="shared" si="6"/>
        <v>4.1397181312025015</v>
      </c>
      <c r="T45" s="45">
        <f t="shared" si="8"/>
        <v>100.00000000000001</v>
      </c>
      <c r="U45" s="46">
        <f t="shared" si="9"/>
        <v>4.2428945957908688</v>
      </c>
    </row>
    <row r="46" spans="1:21" ht="15" x14ac:dyDescent="0.25">
      <c r="A46" s="19" t="s">
        <v>94</v>
      </c>
      <c r="B46" s="19" t="s">
        <v>101</v>
      </c>
      <c r="C46" s="19" t="s">
        <v>80</v>
      </c>
      <c r="D46" s="20">
        <v>0.32821600000000001</v>
      </c>
      <c r="E46" s="20">
        <v>0</v>
      </c>
      <c r="F46" s="20">
        <v>2.47673266482E-3</v>
      </c>
      <c r="G46" s="20">
        <v>0.16302226299899999</v>
      </c>
      <c r="H46" s="20">
        <f t="shared" si="7"/>
        <v>0.16271700433618</v>
      </c>
      <c r="I46" s="21">
        <f t="shared" si="0"/>
        <v>0</v>
      </c>
      <c r="J46" s="21">
        <f t="shared" si="1"/>
        <v>0.75460448753869402</v>
      </c>
      <c r="K46" s="21">
        <f t="shared" si="2"/>
        <v>49.669200465242398</v>
      </c>
      <c r="L46" s="21">
        <f t="shared" si="3"/>
        <v>49.576195047218903</v>
      </c>
      <c r="M46" s="20">
        <v>0</v>
      </c>
      <c r="N46" s="20">
        <v>0</v>
      </c>
      <c r="O46" s="20">
        <v>0</v>
      </c>
      <c r="P46" s="18">
        <f t="shared" si="4"/>
        <v>0</v>
      </c>
      <c r="Q46" s="18">
        <f t="shared" si="5"/>
        <v>0</v>
      </c>
      <c r="R46" s="18">
        <f t="shared" si="6"/>
        <v>0</v>
      </c>
      <c r="T46" s="45">
        <f t="shared" si="8"/>
        <v>100</v>
      </c>
      <c r="U46" s="46">
        <f t="shared" si="9"/>
        <v>0</v>
      </c>
    </row>
    <row r="47" spans="1:21" ht="15" x14ac:dyDescent="0.25">
      <c r="A47" s="19" t="s">
        <v>95</v>
      </c>
      <c r="B47" s="19" t="s">
        <v>101</v>
      </c>
      <c r="C47" s="19" t="s">
        <v>80</v>
      </c>
      <c r="D47" s="20">
        <v>7.2608899999999998</v>
      </c>
      <c r="E47" s="20">
        <v>0</v>
      </c>
      <c r="F47" s="20">
        <v>9.6176817073799995E-3</v>
      </c>
      <c r="G47" s="20">
        <v>0.23729620213300001</v>
      </c>
      <c r="H47" s="20">
        <f t="shared" si="7"/>
        <v>7.0139761161596201</v>
      </c>
      <c r="I47" s="21">
        <f t="shared" si="0"/>
        <v>0</v>
      </c>
      <c r="J47" s="21">
        <f t="shared" si="1"/>
        <v>0.13245871659507305</v>
      </c>
      <c r="K47" s="21">
        <f t="shared" si="2"/>
        <v>3.268142089096516</v>
      </c>
      <c r="L47" s="21">
        <f t="shared" si="3"/>
        <v>96.599399194308404</v>
      </c>
      <c r="M47" s="20">
        <v>0</v>
      </c>
      <c r="N47" s="20">
        <v>0</v>
      </c>
      <c r="O47" s="20">
        <v>0</v>
      </c>
      <c r="P47" s="18">
        <f t="shared" si="4"/>
        <v>0</v>
      </c>
      <c r="Q47" s="18">
        <f t="shared" si="5"/>
        <v>0</v>
      </c>
      <c r="R47" s="18">
        <f t="shared" si="6"/>
        <v>0</v>
      </c>
      <c r="T47" s="45">
        <f t="shared" si="8"/>
        <v>100</v>
      </c>
      <c r="U47" s="46">
        <f t="shared" si="9"/>
        <v>0</v>
      </c>
    </row>
    <row r="48" spans="1:21" ht="15" x14ac:dyDescent="0.25">
      <c r="A48" s="19" t="s">
        <v>96</v>
      </c>
      <c r="B48" s="19" t="s">
        <v>101</v>
      </c>
      <c r="C48" s="19" t="s">
        <v>80</v>
      </c>
      <c r="D48" s="20">
        <v>3.25319</v>
      </c>
      <c r="E48" s="20">
        <v>0</v>
      </c>
      <c r="F48" s="20">
        <v>0</v>
      </c>
      <c r="G48" s="20">
        <v>0</v>
      </c>
      <c r="H48" s="20">
        <f t="shared" si="7"/>
        <v>3.25319</v>
      </c>
      <c r="I48" s="21">
        <f t="shared" si="0"/>
        <v>0</v>
      </c>
      <c r="J48" s="21">
        <f t="shared" si="1"/>
        <v>0</v>
      </c>
      <c r="K48" s="21">
        <f t="shared" si="2"/>
        <v>0</v>
      </c>
      <c r="L48" s="21">
        <f t="shared" si="3"/>
        <v>100</v>
      </c>
      <c r="M48" s="20">
        <v>8.4909599964899996E-2</v>
      </c>
      <c r="N48" s="20">
        <v>0.124180342153</v>
      </c>
      <c r="O48" s="20">
        <v>0.39229455283999998</v>
      </c>
      <c r="P48" s="18">
        <f t="shared" si="4"/>
        <v>2.6100412199994465</v>
      </c>
      <c r="Q48" s="18">
        <f t="shared" si="5"/>
        <v>3.8171868889612965</v>
      </c>
      <c r="R48" s="18">
        <f t="shared" si="6"/>
        <v>12.058765483725205</v>
      </c>
      <c r="T48" s="45">
        <f t="shared" si="8"/>
        <v>100</v>
      </c>
      <c r="U48" s="46">
        <f t="shared" si="9"/>
        <v>18.485993592685947</v>
      </c>
    </row>
    <row r="49" spans="1:21" ht="15" x14ac:dyDescent="0.25">
      <c r="A49" s="19" t="s">
        <v>97</v>
      </c>
      <c r="B49" s="19" t="s">
        <v>101</v>
      </c>
      <c r="C49" s="19" t="s">
        <v>80</v>
      </c>
      <c r="D49" s="20">
        <v>1.02298</v>
      </c>
      <c r="E49" s="20">
        <v>0</v>
      </c>
      <c r="F49" s="20">
        <v>0</v>
      </c>
      <c r="G49" s="20">
        <v>0</v>
      </c>
      <c r="H49" s="20">
        <f t="shared" si="7"/>
        <v>1.02298</v>
      </c>
      <c r="I49" s="21">
        <f t="shared" si="0"/>
        <v>0</v>
      </c>
      <c r="J49" s="21">
        <f t="shared" si="1"/>
        <v>0</v>
      </c>
      <c r="K49" s="21">
        <f t="shared" si="2"/>
        <v>0</v>
      </c>
      <c r="L49" s="21">
        <f t="shared" si="3"/>
        <v>100</v>
      </c>
      <c r="M49" s="20">
        <v>0</v>
      </c>
      <c r="N49" s="20">
        <v>0</v>
      </c>
      <c r="O49" s="20">
        <v>1.612978E-2</v>
      </c>
      <c r="P49" s="18">
        <f t="shared" si="4"/>
        <v>0</v>
      </c>
      <c r="Q49" s="18">
        <f t="shared" si="5"/>
        <v>0</v>
      </c>
      <c r="R49" s="18">
        <f t="shared" si="6"/>
        <v>1.5767444133805157</v>
      </c>
      <c r="T49" s="45">
        <f t="shared" si="8"/>
        <v>100</v>
      </c>
      <c r="U49" s="46">
        <f t="shared" si="9"/>
        <v>1.5767444133805157</v>
      </c>
    </row>
    <row r="50" spans="1:21" ht="15" x14ac:dyDescent="0.25">
      <c r="A50" s="19" t="s">
        <v>98</v>
      </c>
      <c r="B50" s="19" t="s">
        <v>101</v>
      </c>
      <c r="C50" s="19" t="s">
        <v>46</v>
      </c>
      <c r="D50" s="20">
        <v>0.201102</v>
      </c>
      <c r="E50" s="20">
        <v>0</v>
      </c>
      <c r="F50" s="20">
        <v>0</v>
      </c>
      <c r="G50" s="20">
        <v>0</v>
      </c>
      <c r="H50" s="20">
        <f t="shared" si="7"/>
        <v>0.201102</v>
      </c>
      <c r="I50" s="21">
        <f t="shared" si="0"/>
        <v>0</v>
      </c>
      <c r="J50" s="21">
        <f t="shared" si="1"/>
        <v>0</v>
      </c>
      <c r="K50" s="21">
        <f t="shared" si="2"/>
        <v>0</v>
      </c>
      <c r="L50" s="21">
        <f t="shared" si="3"/>
        <v>100</v>
      </c>
      <c r="M50" s="20">
        <v>0</v>
      </c>
      <c r="N50" s="20">
        <v>0</v>
      </c>
      <c r="O50" s="20">
        <v>8.0267531953299998E-4</v>
      </c>
      <c r="P50" s="18">
        <f t="shared" si="4"/>
        <v>0</v>
      </c>
      <c r="Q50" s="18">
        <f t="shared" si="5"/>
        <v>0</v>
      </c>
      <c r="R50" s="18">
        <f t="shared" si="6"/>
        <v>0.39913840714314125</v>
      </c>
      <c r="T50" s="45">
        <f t="shared" si="8"/>
        <v>100</v>
      </c>
      <c r="U50" s="46">
        <f t="shared" si="9"/>
        <v>0.39913840714314125</v>
      </c>
    </row>
    <row r="51" spans="1:21" ht="15" x14ac:dyDescent="0.25">
      <c r="A51" s="19" t="s">
        <v>99</v>
      </c>
      <c r="B51" s="19" t="s">
        <v>101</v>
      </c>
      <c r="C51" s="19" t="s">
        <v>80</v>
      </c>
      <c r="D51" s="20">
        <v>1.5396399999999999</v>
      </c>
      <c r="E51" s="20">
        <v>0</v>
      </c>
      <c r="F51" s="20">
        <v>0</v>
      </c>
      <c r="G51" s="20">
        <v>0</v>
      </c>
      <c r="H51" s="20">
        <f t="shared" si="7"/>
        <v>1.5396399999999999</v>
      </c>
      <c r="I51" s="21">
        <f t="shared" si="0"/>
        <v>0</v>
      </c>
      <c r="J51" s="21">
        <f t="shared" si="1"/>
        <v>0</v>
      </c>
      <c r="K51" s="21">
        <f t="shared" si="2"/>
        <v>0</v>
      </c>
      <c r="L51" s="21">
        <f t="shared" si="3"/>
        <v>100</v>
      </c>
      <c r="M51" s="20">
        <v>0</v>
      </c>
      <c r="N51" s="20">
        <v>0</v>
      </c>
      <c r="O51" s="20">
        <v>0</v>
      </c>
      <c r="P51" s="18">
        <f t="shared" si="4"/>
        <v>0</v>
      </c>
      <c r="Q51" s="18">
        <f t="shared" si="5"/>
        <v>0</v>
      </c>
      <c r="R51" s="18">
        <f t="shared" si="6"/>
        <v>0</v>
      </c>
      <c r="T51" s="45">
        <f t="shared" si="8"/>
        <v>100</v>
      </c>
      <c r="U51" s="46">
        <f t="shared" si="9"/>
        <v>0</v>
      </c>
    </row>
    <row r="52" spans="1:21" ht="15" x14ac:dyDescent="0.25">
      <c r="A52" s="19" t="s">
        <v>100</v>
      </c>
      <c r="B52" s="19" t="s">
        <v>101</v>
      </c>
      <c r="C52" s="19" t="s">
        <v>80</v>
      </c>
      <c r="D52" s="20">
        <v>0.33665200000000001</v>
      </c>
      <c r="E52" s="20">
        <v>0</v>
      </c>
      <c r="F52" s="20">
        <v>0</v>
      </c>
      <c r="G52" s="20">
        <v>0</v>
      </c>
      <c r="H52" s="20">
        <f t="shared" si="7"/>
        <v>0.33665200000000001</v>
      </c>
      <c r="I52" s="21">
        <f t="shared" si="0"/>
        <v>0</v>
      </c>
      <c r="J52" s="21">
        <f t="shared" si="1"/>
        <v>0</v>
      </c>
      <c r="K52" s="21">
        <f t="shared" si="2"/>
        <v>0</v>
      </c>
      <c r="L52" s="21">
        <f t="shared" si="3"/>
        <v>100</v>
      </c>
      <c r="M52" s="20">
        <v>0</v>
      </c>
      <c r="N52" s="20">
        <v>2.2904694885999998E-6</v>
      </c>
      <c r="O52" s="20">
        <v>5.5635102441100003E-3</v>
      </c>
      <c r="P52" s="18">
        <f t="shared" si="4"/>
        <v>0</v>
      </c>
      <c r="Q52" s="18">
        <f t="shared" si="5"/>
        <v>6.803671116167436E-4</v>
      </c>
      <c r="R52" s="18">
        <f t="shared" si="6"/>
        <v>1.6525997897264832</v>
      </c>
      <c r="T52" s="45">
        <f t="shared" si="8"/>
        <v>100</v>
      </c>
      <c r="U52" s="46">
        <f t="shared" si="9"/>
        <v>1.6532801568380999</v>
      </c>
    </row>
    <row r="53" spans="1:21" ht="15" x14ac:dyDescent="0.25">
      <c r="A53" s="19"/>
      <c r="B53" s="19"/>
      <c r="C53" s="19"/>
      <c r="D53" s="20"/>
      <c r="E53" s="20"/>
      <c r="F53" s="20"/>
      <c r="G53" s="20"/>
      <c r="H53"/>
      <c r="I53"/>
      <c r="J53"/>
      <c r="K53"/>
      <c r="L53"/>
      <c r="M53" s="20"/>
      <c r="N53" s="20"/>
      <c r="O53" s="20"/>
      <c r="P53"/>
      <c r="Q53"/>
      <c r="R53"/>
      <c r="S53"/>
      <c r="T53"/>
    </row>
    <row r="54" spans="1:21" ht="15" x14ac:dyDescent="0.25">
      <c r="A54" s="19"/>
      <c r="B54" s="19"/>
      <c r="C54" s="19"/>
      <c r="D54" s="20"/>
      <c r="E54" s="20"/>
      <c r="F54" s="20"/>
      <c r="G54" s="20"/>
      <c r="H54" s="44" t="s">
        <v>102</v>
      </c>
      <c r="I54" s="45">
        <f>MIN(I1:I52)</f>
        <v>0</v>
      </c>
      <c r="J54" s="45">
        <f t="shared" ref="J54:R54" si="10">MIN(J1:J52)</f>
        <v>0</v>
      </c>
      <c r="K54" s="45">
        <f t="shared" si="10"/>
        <v>0</v>
      </c>
      <c r="L54" s="45">
        <f t="shared" si="10"/>
        <v>23.725850486039985</v>
      </c>
      <c r="M54" s="47"/>
      <c r="N54" s="47"/>
      <c r="O54" s="47"/>
      <c r="P54" s="45">
        <f t="shared" si="10"/>
        <v>0</v>
      </c>
      <c r="Q54" s="45">
        <f t="shared" si="10"/>
        <v>0</v>
      </c>
      <c r="R54" s="45">
        <f t="shared" si="10"/>
        <v>0</v>
      </c>
      <c r="S54" s="44"/>
      <c r="T54" s="44"/>
      <c r="U54" s="46"/>
    </row>
    <row r="55" spans="1:21" ht="15" x14ac:dyDescent="0.25">
      <c r="A55" s="19"/>
      <c r="B55" s="19"/>
      <c r="C55" s="19"/>
      <c r="D55" s="20"/>
      <c r="E55" s="20"/>
      <c r="F55" s="20"/>
      <c r="G55" s="20"/>
      <c r="H55" s="44" t="s">
        <v>102</v>
      </c>
      <c r="I55" s="44">
        <f>MAX(I1:I52)</f>
        <v>30.728871096863454</v>
      </c>
      <c r="J55" s="44">
        <f t="shared" ref="J55:R55" si="11">MAX(J1:J52)</f>
        <v>9.8528891300837831</v>
      </c>
      <c r="K55" s="44">
        <f t="shared" si="11"/>
        <v>76.274149513960026</v>
      </c>
      <c r="L55" s="44">
        <f t="shared" si="11"/>
        <v>100</v>
      </c>
      <c r="M55" s="48"/>
      <c r="N55" s="48"/>
      <c r="O55" s="48"/>
      <c r="P55" s="44">
        <f t="shared" si="11"/>
        <v>9.139790995954467</v>
      </c>
      <c r="Q55" s="44">
        <f t="shared" si="11"/>
        <v>3.8171868889612965</v>
      </c>
      <c r="R55" s="44">
        <f t="shared" si="11"/>
        <v>14.163993244021276</v>
      </c>
      <c r="S55" s="44"/>
      <c r="T55" s="44">
        <f>MAX(T1:T52)</f>
        <v>100.00000000000001</v>
      </c>
      <c r="U55" s="44">
        <f>MAX(U1:U52)</f>
        <v>18.485993592685947</v>
      </c>
    </row>
    <row r="56" spans="1:21" ht="15" x14ac:dyDescent="0.25">
      <c r="A56" s="19"/>
      <c r="B56" s="19"/>
      <c r="C56" s="19"/>
      <c r="D56" s="20"/>
      <c r="E56" s="20"/>
      <c r="F56" s="20"/>
      <c r="G56" s="20"/>
      <c r="H56"/>
      <c r="I56"/>
      <c r="J56"/>
      <c r="K56"/>
      <c r="L56"/>
      <c r="M56" s="20"/>
      <c r="N56" s="20"/>
      <c r="O56" s="20"/>
      <c r="P56"/>
      <c r="Q56"/>
      <c r="R56"/>
      <c r="S56"/>
      <c r="T56"/>
    </row>
  </sheetData>
  <autoFilter ref="A1:R56" xr:uid="{00000000-0009-0000-0000-000001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Sites Assessment</vt:lpstr>
      <vt:lpstr>Calculations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Williamson</dc:creator>
  <cp:lastModifiedBy>Michael Williamson</cp:lastModifiedBy>
  <dcterms:created xsi:type="dcterms:W3CDTF">2015-12-04T10:36:28Z</dcterms:created>
  <dcterms:modified xsi:type="dcterms:W3CDTF">2018-08-03T14:17:33Z</dcterms:modified>
</cp:coreProperties>
</file>